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Aprobados, Aplazados y Reprobados\2019\"/>
    </mc:Choice>
  </mc:AlternateContent>
  <bookViews>
    <workbookView xWindow="0" yWindow="0" windowWidth="24000" windowHeight="8835" tabRatio="901"/>
  </bookViews>
  <sheets>
    <sheet name="INDICE" sheetId="1" r:id="rId1"/>
    <sheet name="PORTADA" sheetId="42" r:id="rId2"/>
    <sheet name="FUNCIONARIOS" sheetId="41" r:id="rId3"/>
    <sheet name="C1" sheetId="2" r:id="rId4"/>
    <sheet name="C2" sheetId="3" r:id="rId5"/>
    <sheet name="C3-C4" sheetId="4" r:id="rId6"/>
    <sheet name="C5-C6" sheetId="5" r:id="rId7"/>
    <sheet name="C7" sheetId="6" r:id="rId8"/>
    <sheet name="C8,C10,C12" sheetId="7" r:id="rId9"/>
    <sheet name="C9,C11,C13" sheetId="8" r:id="rId10"/>
    <sheet name="C14-C17" sheetId="9" r:id="rId11"/>
    <sheet name="C18" sheetId="10" r:id="rId12"/>
    <sheet name="C19-24" sheetId="11" r:id="rId13"/>
    <sheet name="C25" sheetId="12" r:id="rId14"/>
    <sheet name="C26-C28" sheetId="13" r:id="rId15"/>
    <sheet name="C29" sheetId="14" r:id="rId16"/>
    <sheet name="C30-31" sheetId="15" r:id="rId17"/>
    <sheet name="C32" sheetId="16" r:id="rId18"/>
    <sheet name="C33-36" sheetId="17" r:id="rId19"/>
    <sheet name="C37" sheetId="18" r:id="rId20"/>
    <sheet name="C38-39" sheetId="19" r:id="rId21"/>
    <sheet name="C40" sheetId="20" r:id="rId22"/>
    <sheet name="C41-44" sheetId="21" r:id="rId23"/>
    <sheet name="C45" sheetId="22" r:id="rId24"/>
    <sheet name="C46-47" sheetId="23" r:id="rId25"/>
    <sheet name="C48" sheetId="24" r:id="rId26"/>
    <sheet name="C49-52" sheetId="25" r:id="rId27"/>
    <sheet name="C53" sheetId="26" r:id="rId28"/>
    <sheet name="C54-55" sheetId="27" r:id="rId29"/>
    <sheet name="C56" sheetId="28" r:id="rId30"/>
    <sheet name="C57-60" sheetId="29" r:id="rId31"/>
    <sheet name="C61" sheetId="30" r:id="rId32"/>
    <sheet name="C62-63" sheetId="31" r:id="rId33"/>
    <sheet name="C64" sheetId="32" r:id="rId34"/>
    <sheet name="C65-68" sheetId="33" r:id="rId35"/>
    <sheet name="C69" sheetId="34" r:id="rId36"/>
    <sheet name="C70-71" sheetId="35" r:id="rId37"/>
    <sheet name="C72" sheetId="36" r:id="rId38"/>
    <sheet name="C73-76" sheetId="37" r:id="rId39"/>
    <sheet name="C77" sheetId="38" r:id="rId40"/>
    <sheet name="C78" sheetId="39" r:id="rId41"/>
    <sheet name="C79" sheetId="40" r:id="rId42"/>
  </sheets>
  <externalReferences>
    <externalReference r:id="rId43"/>
    <externalReference r:id="rId44"/>
  </externalReferences>
  <definedNames>
    <definedName name="\c" localSheetId="7">'C7'!$FR$7654</definedName>
    <definedName name="\c">'C2'!$FD$7895</definedName>
    <definedName name="\d" localSheetId="7">'C7'!$FR$7654</definedName>
    <definedName name="\d">'C2'!$FD$7895</definedName>
    <definedName name="\e" localSheetId="7">'C7'!#REF!</definedName>
    <definedName name="\e">'C2'!#REF!</definedName>
    <definedName name="\i" localSheetId="7">'C7'!$FR$7654</definedName>
    <definedName name="\i">'C2'!$FD$7895</definedName>
    <definedName name="\m" localSheetId="7">'C7'!$FR$7654</definedName>
    <definedName name="\m">'C2'!$FD$7895</definedName>
    <definedName name="\n" localSheetId="7">'C7'!$FR$7654</definedName>
    <definedName name="\n">'C2'!$FD$7895</definedName>
    <definedName name="\s" localSheetId="7">'C7'!$FR$7654</definedName>
    <definedName name="\s">'C2'!$FD$7895</definedName>
    <definedName name="\t" localSheetId="7">'C7'!$FR$7654</definedName>
    <definedName name="\t">'C2'!$FD$7895</definedName>
    <definedName name="__123Graph_A" localSheetId="9" hidden="1">[1]ABSOL!#REF!</definedName>
    <definedName name="__123Graph_A" hidden="1">'C8,C10,C12'!#REF!</definedName>
    <definedName name="__123Graph_X" hidden="1">'C8,C10,C12'!#REF!</definedName>
    <definedName name="_Fill" localSheetId="6" hidden="1">'C5-C6'!#REF!</definedName>
    <definedName name="_Fill" localSheetId="8" hidden="1">'C8,C10,C12'!#REF!</definedName>
    <definedName name="_Fill" hidden="1">'C1'!#REF!</definedName>
    <definedName name="_Key1" hidden="1">'C78'!$A$17:$A$73</definedName>
    <definedName name="_Order1" hidden="1">255</definedName>
    <definedName name="_Regression_Int" localSheetId="3" hidden="1">1</definedName>
    <definedName name="_Regression_Int" localSheetId="4" hidden="1">1</definedName>
    <definedName name="_Regression_Int" localSheetId="5" hidden="1">1</definedName>
    <definedName name="_Regression_Int" localSheetId="6" hidden="1">1</definedName>
    <definedName name="_Regression_Int" localSheetId="7" hidden="1">1</definedName>
    <definedName name="_Regression_Int" localSheetId="40" hidden="1">1</definedName>
    <definedName name="_Regression_Int" localSheetId="8" hidden="1">1</definedName>
    <definedName name="_Sort" hidden="1">'C78'!$A$17:$A$73</definedName>
    <definedName name="A_impresión_IM" localSheetId="3">'C1'!$A$1:$A$54</definedName>
    <definedName name="A_impresión_IM" localSheetId="4">'C2'!$A$1:$A$48</definedName>
    <definedName name="A_impresión_IM" localSheetId="5">'C3-C4'!$A$47:$A$88</definedName>
    <definedName name="A_impresión_IM" localSheetId="7">'C7'!$A$1:$A$50</definedName>
    <definedName name="A_impresión_IM" localSheetId="8">[1]RELAT!$A$106:$I$153</definedName>
    <definedName name="_xlnm.Print_Area" localSheetId="3">'C1'!$A$1:$U$54</definedName>
    <definedName name="_xlnm.Print_Area" localSheetId="10">'C14-C17'!$A$1:$AB$178</definedName>
    <definedName name="_xlnm.Print_Area" localSheetId="11">'C18'!$A$1:$AB$41</definedName>
    <definedName name="_xlnm.Print_Area" localSheetId="12">'C19-24'!$A$3:$BE$137</definedName>
    <definedName name="_xlnm.Print_Area" localSheetId="4">'C2'!$A$1:$U$48</definedName>
    <definedName name="_xlnm.Print_Area" localSheetId="13">'C25'!$A$1:$T$17</definedName>
    <definedName name="_xlnm.Print_Area" localSheetId="14">'C26-C28'!$A$1:$T$92</definedName>
    <definedName name="_xlnm.Print_Area" localSheetId="15">'C29'!$A$1:$AB$27</definedName>
    <definedName name="_xlnm.Print_Area" localSheetId="16">'C30-31'!$A$1:$AB$101</definedName>
    <definedName name="_xlnm.Print_Area" localSheetId="17">'C32'!$A$1:$AB$41</definedName>
    <definedName name="_xlnm.Print_Area" localSheetId="18">'C33-36'!$A$5:$BE$91</definedName>
    <definedName name="_xlnm.Print_Area" localSheetId="19">'C37'!$A$1:$AB$26</definedName>
    <definedName name="_xlnm.Print_Area" localSheetId="20">'C38-39'!$A$1:$AB$100</definedName>
    <definedName name="_xlnm.Print_Area" localSheetId="5">'C3-C4'!$A$1:$U$89</definedName>
    <definedName name="_xlnm.Print_Area" localSheetId="21">'C40'!$A$1:$AB$41</definedName>
    <definedName name="_xlnm.Print_Area" localSheetId="22">'C41-44'!$A$3:$BE$93</definedName>
    <definedName name="_xlnm.Print_Area" localSheetId="23">'C45'!$A$1:$AB$27</definedName>
    <definedName name="_xlnm.Print_Area" localSheetId="24">'C46-47'!$A$1:$AB$99</definedName>
    <definedName name="_xlnm.Print_Area" localSheetId="25">'C48'!$A$1:$AB$41</definedName>
    <definedName name="_xlnm.Print_Area" localSheetId="26">'C49-52'!$A$3:$BE$88</definedName>
    <definedName name="_xlnm.Print_Area" localSheetId="27">'C53'!$A$1:$AB$27</definedName>
    <definedName name="_xlnm.Print_Area" localSheetId="28">'C54-55'!$A$1:$AB$101</definedName>
    <definedName name="_xlnm.Print_Area" localSheetId="29">'C56'!$A$1:$AB$41</definedName>
    <definedName name="_xlnm.Print_Area" localSheetId="30">'C57-60'!$A$3:$BE$95</definedName>
    <definedName name="_xlnm.Print_Area" localSheetId="6">'C5-C6'!$A$1:$U$57</definedName>
    <definedName name="_xlnm.Print_Area" localSheetId="31">'C61'!$A$1:$AB$27</definedName>
    <definedName name="_xlnm.Print_Area" localSheetId="32">'C62-63'!$A$1:$AB$101</definedName>
    <definedName name="_xlnm.Print_Area" localSheetId="33">'C64'!$A$1:$AB$36</definedName>
    <definedName name="_xlnm.Print_Area" localSheetId="34">'C65-68'!$A$3:$BE$80</definedName>
    <definedName name="_xlnm.Print_Area" localSheetId="35">'C69'!$A$1:$AB$27</definedName>
    <definedName name="_xlnm.Print_Area" localSheetId="7">'C7'!$A$1:$U$50</definedName>
    <definedName name="_xlnm.Print_Area" localSheetId="36">'C70-71'!$A$1:$AB$101</definedName>
    <definedName name="_xlnm.Print_Area" localSheetId="37">'C72'!$A$1:$AB$40</definedName>
    <definedName name="_xlnm.Print_Area" localSheetId="38">'C73-76'!$A$3:$BE$89</definedName>
    <definedName name="_xlnm.Print_Area" localSheetId="39">'C77'!$A$1:$U$23</definedName>
    <definedName name="_xlnm.Print_Area" localSheetId="40">'C78'!$A$1:$N$74</definedName>
    <definedName name="_xlnm.Print_Area" localSheetId="41">'C79'!$A$1:$D$61</definedName>
    <definedName name="_xlnm.Print_Area" localSheetId="8">'C8,C10,C12'!$A$1:$U$131</definedName>
    <definedName name="_xlnm.Print_Area" localSheetId="9">'C9,C11,C13'!$A$1:$U$132</definedName>
    <definedName name="_xlnm.Print_Area" localSheetId="0">INDICE!$A$1:$B$17</definedName>
    <definedName name="OLE_LINK1" localSheetId="2">FUNCIONARIOS!$A$2</definedName>
    <definedName name="PRIMAOFI" localSheetId="7">'C7'!$FR$7654:$GP$7737</definedName>
    <definedName name="PRIMAOFI">'C2'!$FD$7895:$GB$7978</definedName>
    <definedName name="PRIMAPRI" localSheetId="7">'C7'!$FR$7654:$GP$7737</definedName>
    <definedName name="PRIMAPRI">'C2'!$FD$7895:$GB$7978</definedName>
    <definedName name="PRIMATOT" localSheetId="7">'C7'!$FR$7654:$GP$7737</definedName>
    <definedName name="PRIMATOT">'C2'!$FD$7895:$GB$7978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7" i="39" l="1"/>
  <c r="U10" i="38"/>
  <c r="U22" i="38" s="1"/>
  <c r="U20" i="38" l="1"/>
  <c r="U21" i="38"/>
  <c r="U18" i="38" s="1"/>
  <c r="BE87" i="29" l="1"/>
  <c r="BD87" i="29"/>
  <c r="BC87" i="29"/>
  <c r="BE86" i="29"/>
  <c r="BD86" i="29"/>
  <c r="BC86" i="29"/>
  <c r="BE85" i="29"/>
  <c r="BD85" i="29"/>
  <c r="BC85" i="29"/>
  <c r="BE84" i="29"/>
  <c r="BD84" i="29"/>
  <c r="BC84" i="29"/>
  <c r="BE83" i="29"/>
  <c r="BD83" i="29"/>
  <c r="BC83" i="29"/>
  <c r="BE82" i="29"/>
  <c r="BD82" i="29"/>
  <c r="BC82" i="29"/>
  <c r="BE81" i="29"/>
  <c r="BD81" i="29"/>
  <c r="BC81" i="29"/>
  <c r="BE80" i="29"/>
  <c r="BD80" i="29"/>
  <c r="BC80" i="29"/>
  <c r="BE79" i="29"/>
  <c r="BD79" i="29"/>
  <c r="BC79" i="29"/>
  <c r="BE78" i="29"/>
  <c r="BD78" i="29"/>
  <c r="BC78" i="29"/>
  <c r="BE77" i="29"/>
  <c r="BD77" i="29"/>
  <c r="BC77" i="29"/>
  <c r="BE76" i="29"/>
  <c r="BD76" i="29"/>
  <c r="BC76" i="29"/>
  <c r="BE75" i="29"/>
  <c r="BD75" i="29"/>
  <c r="BC75" i="29"/>
  <c r="BE74" i="29"/>
  <c r="BD74" i="29"/>
  <c r="BC74" i="29"/>
  <c r="BE73" i="29"/>
  <c r="BD73" i="29"/>
  <c r="BC73" i="29"/>
  <c r="BE72" i="29"/>
  <c r="BD72" i="29"/>
  <c r="BC72" i="29"/>
  <c r="BE71" i="29"/>
  <c r="BD71" i="29"/>
  <c r="BC71" i="29"/>
  <c r="BE70" i="29"/>
  <c r="BD70" i="29"/>
  <c r="BC70" i="29"/>
  <c r="BE69" i="29"/>
  <c r="BD69" i="29"/>
  <c r="BC69" i="29"/>
  <c r="BE68" i="29"/>
  <c r="BD68" i="29"/>
  <c r="BC68" i="29"/>
  <c r="BE67" i="29"/>
  <c r="BD67" i="29"/>
  <c r="BC67" i="29"/>
  <c r="BE66" i="29"/>
  <c r="BD66" i="29"/>
  <c r="BC66" i="29"/>
  <c r="BE65" i="29"/>
  <c r="BD65" i="29"/>
  <c r="BC65" i="29"/>
  <c r="BE64" i="29"/>
  <c r="BD64" i="29"/>
  <c r="BC64" i="29"/>
  <c r="BE63" i="29"/>
  <c r="BD63" i="29"/>
  <c r="BC63" i="29"/>
  <c r="BE62" i="29"/>
  <c r="BD62" i="29"/>
  <c r="BC62" i="29"/>
  <c r="BE61" i="29"/>
  <c r="BD61" i="29"/>
  <c r="BC61" i="29"/>
  <c r="BA87" i="29"/>
  <c r="AZ87" i="29"/>
  <c r="AY87" i="29"/>
  <c r="BA86" i="29"/>
  <c r="AZ86" i="29"/>
  <c r="AY86" i="29"/>
  <c r="BA85" i="29"/>
  <c r="AZ85" i="29"/>
  <c r="AY85" i="29"/>
  <c r="BA84" i="29"/>
  <c r="AZ84" i="29"/>
  <c r="AY84" i="29"/>
  <c r="BA83" i="29"/>
  <c r="AZ83" i="29"/>
  <c r="AY83" i="29"/>
  <c r="BA82" i="29"/>
  <c r="AZ82" i="29"/>
  <c r="AY82" i="29"/>
  <c r="BA81" i="29"/>
  <c r="AZ81" i="29"/>
  <c r="AY81" i="29"/>
  <c r="BA80" i="29"/>
  <c r="AZ80" i="29"/>
  <c r="AY80" i="29"/>
  <c r="BA79" i="29"/>
  <c r="AZ79" i="29"/>
  <c r="AY79" i="29"/>
  <c r="BA78" i="29"/>
  <c r="AZ78" i="29"/>
  <c r="AY78" i="29"/>
  <c r="BA77" i="29"/>
  <c r="AZ77" i="29"/>
  <c r="AY77" i="29"/>
  <c r="BA76" i="29"/>
  <c r="AZ76" i="29"/>
  <c r="AY76" i="29"/>
  <c r="BA75" i="29"/>
  <c r="AZ75" i="29"/>
  <c r="AY75" i="29"/>
  <c r="BA74" i="29"/>
  <c r="AZ74" i="29"/>
  <c r="AY74" i="29"/>
  <c r="BA73" i="29"/>
  <c r="AZ73" i="29"/>
  <c r="AY73" i="29"/>
  <c r="BA72" i="29"/>
  <c r="AZ72" i="29"/>
  <c r="AY72" i="29"/>
  <c r="BA71" i="29"/>
  <c r="AZ71" i="29"/>
  <c r="AY71" i="29"/>
  <c r="BA70" i="29"/>
  <c r="AZ70" i="29"/>
  <c r="AY70" i="29"/>
  <c r="BA69" i="29"/>
  <c r="AZ69" i="29"/>
  <c r="AY69" i="29"/>
  <c r="BA68" i="29"/>
  <c r="AZ68" i="29"/>
  <c r="AY68" i="29"/>
  <c r="BA67" i="29"/>
  <c r="AZ67" i="29"/>
  <c r="AY67" i="29"/>
  <c r="BA66" i="29"/>
  <c r="AZ66" i="29"/>
  <c r="AY66" i="29"/>
  <c r="BA65" i="29"/>
  <c r="AZ65" i="29"/>
  <c r="AY65" i="29"/>
  <c r="BA64" i="29"/>
  <c r="AZ64" i="29"/>
  <c r="AY64" i="29"/>
  <c r="BA63" i="29"/>
  <c r="AZ63" i="29"/>
  <c r="AY63" i="29"/>
  <c r="BA62" i="29"/>
  <c r="AZ62" i="29"/>
  <c r="AY62" i="29"/>
  <c r="BA61" i="29"/>
  <c r="AZ61" i="29"/>
  <c r="AY61" i="29"/>
  <c r="AW87" i="29"/>
  <c r="AV87" i="29"/>
  <c r="AU87" i="29"/>
  <c r="AW86" i="29"/>
  <c r="AV86" i="29"/>
  <c r="AU86" i="29"/>
  <c r="AW85" i="29"/>
  <c r="AV85" i="29"/>
  <c r="AU85" i="29"/>
  <c r="AW84" i="29"/>
  <c r="AV84" i="29"/>
  <c r="AU84" i="29"/>
  <c r="AW83" i="29"/>
  <c r="AV83" i="29"/>
  <c r="AU83" i="29"/>
  <c r="AW82" i="29"/>
  <c r="AV82" i="29"/>
  <c r="AU82" i="29"/>
  <c r="AW81" i="29"/>
  <c r="AV81" i="29"/>
  <c r="AU81" i="29"/>
  <c r="AW80" i="29"/>
  <c r="AV80" i="29"/>
  <c r="AU80" i="29"/>
  <c r="AW79" i="29"/>
  <c r="AV79" i="29"/>
  <c r="AU79" i="29"/>
  <c r="AW78" i="29"/>
  <c r="AV78" i="29"/>
  <c r="AU78" i="29"/>
  <c r="AW77" i="29"/>
  <c r="AV77" i="29"/>
  <c r="AU77" i="29"/>
  <c r="AW76" i="29"/>
  <c r="AV76" i="29"/>
  <c r="AU76" i="29"/>
  <c r="AW75" i="29"/>
  <c r="AV75" i="29"/>
  <c r="AU75" i="29"/>
  <c r="AW74" i="29"/>
  <c r="AV74" i="29"/>
  <c r="AU74" i="29"/>
  <c r="AW73" i="29"/>
  <c r="AV73" i="29"/>
  <c r="AU73" i="29"/>
  <c r="AW72" i="29"/>
  <c r="AV72" i="29"/>
  <c r="AU72" i="29"/>
  <c r="AW71" i="29"/>
  <c r="AV71" i="29"/>
  <c r="AU71" i="29"/>
  <c r="AW70" i="29"/>
  <c r="AV70" i="29"/>
  <c r="AU70" i="29"/>
  <c r="AW69" i="29"/>
  <c r="AV69" i="29"/>
  <c r="AU69" i="29"/>
  <c r="AW68" i="29"/>
  <c r="AV68" i="29"/>
  <c r="AU68" i="29"/>
  <c r="AW67" i="29"/>
  <c r="AV67" i="29"/>
  <c r="AU67" i="29"/>
  <c r="AW66" i="29"/>
  <c r="AV66" i="29"/>
  <c r="AU66" i="29"/>
  <c r="AW65" i="29"/>
  <c r="AV65" i="29"/>
  <c r="AU65" i="29"/>
  <c r="AW64" i="29"/>
  <c r="AV64" i="29"/>
  <c r="AU64" i="29"/>
  <c r="AW63" i="29"/>
  <c r="AV63" i="29"/>
  <c r="AU63" i="29"/>
  <c r="AW62" i="29"/>
  <c r="AV62" i="29"/>
  <c r="AU62" i="29"/>
  <c r="AW61" i="29"/>
  <c r="AV61" i="29"/>
  <c r="AU61" i="29"/>
  <c r="AS87" i="29"/>
  <c r="AR87" i="29"/>
  <c r="AQ87" i="29"/>
  <c r="AS86" i="29"/>
  <c r="AR86" i="29"/>
  <c r="AQ86" i="29"/>
  <c r="AS85" i="29"/>
  <c r="AR85" i="29"/>
  <c r="AQ85" i="29"/>
  <c r="AS84" i="29"/>
  <c r="AR84" i="29"/>
  <c r="AQ84" i="29"/>
  <c r="AS83" i="29"/>
  <c r="AR83" i="29"/>
  <c r="AQ83" i="29"/>
  <c r="AS82" i="29"/>
  <c r="AR82" i="29"/>
  <c r="AQ82" i="29"/>
  <c r="AS81" i="29"/>
  <c r="AR81" i="29"/>
  <c r="AQ81" i="29"/>
  <c r="AS80" i="29"/>
  <c r="AR80" i="29"/>
  <c r="AQ80" i="29"/>
  <c r="AS79" i="29"/>
  <c r="AR79" i="29"/>
  <c r="AQ79" i="29"/>
  <c r="AS78" i="29"/>
  <c r="AR78" i="29"/>
  <c r="AQ78" i="29"/>
  <c r="AS77" i="29"/>
  <c r="AR77" i="29"/>
  <c r="AQ77" i="29"/>
  <c r="AS76" i="29"/>
  <c r="AR76" i="29"/>
  <c r="AQ76" i="29"/>
  <c r="AS75" i="29"/>
  <c r="AR75" i="29"/>
  <c r="AQ75" i="29"/>
  <c r="AS74" i="29"/>
  <c r="AR74" i="29"/>
  <c r="AQ74" i="29"/>
  <c r="AS73" i="29"/>
  <c r="AR73" i="29"/>
  <c r="AQ73" i="29"/>
  <c r="AS72" i="29"/>
  <c r="AR72" i="29"/>
  <c r="AQ72" i="29"/>
  <c r="AS71" i="29"/>
  <c r="AR71" i="29"/>
  <c r="AQ71" i="29"/>
  <c r="AS70" i="29"/>
  <c r="AR70" i="29"/>
  <c r="AQ70" i="29"/>
  <c r="AS69" i="29"/>
  <c r="AR69" i="29"/>
  <c r="AQ69" i="29"/>
  <c r="AS68" i="29"/>
  <c r="AR68" i="29"/>
  <c r="AQ68" i="29"/>
  <c r="AS67" i="29"/>
  <c r="AR67" i="29"/>
  <c r="AQ67" i="29"/>
  <c r="AS66" i="29"/>
  <c r="AR66" i="29"/>
  <c r="AQ66" i="29"/>
  <c r="AS65" i="29"/>
  <c r="AR65" i="29"/>
  <c r="AQ65" i="29"/>
  <c r="AS64" i="29"/>
  <c r="AR64" i="29"/>
  <c r="AQ64" i="29"/>
  <c r="AS63" i="29"/>
  <c r="AR63" i="29"/>
  <c r="AQ63" i="29"/>
  <c r="AS62" i="29"/>
  <c r="AR62" i="29"/>
  <c r="AQ62" i="29"/>
  <c r="AS61" i="29"/>
  <c r="AR61" i="29"/>
  <c r="AQ61" i="29"/>
  <c r="AO87" i="29"/>
  <c r="AN87" i="29"/>
  <c r="AM87" i="29"/>
  <c r="AO86" i="29"/>
  <c r="AN86" i="29"/>
  <c r="AM86" i="29"/>
  <c r="AO85" i="29"/>
  <c r="AN85" i="29"/>
  <c r="AM85" i="29"/>
  <c r="AO84" i="29"/>
  <c r="AN84" i="29"/>
  <c r="AM84" i="29"/>
  <c r="AO83" i="29"/>
  <c r="AN83" i="29"/>
  <c r="AM83" i="29"/>
  <c r="AO82" i="29"/>
  <c r="AN82" i="29"/>
  <c r="AM82" i="29"/>
  <c r="AO81" i="29"/>
  <c r="AN81" i="29"/>
  <c r="AM81" i="29"/>
  <c r="AO80" i="29"/>
  <c r="AN80" i="29"/>
  <c r="AM80" i="29"/>
  <c r="AO79" i="29"/>
  <c r="AN79" i="29"/>
  <c r="AM79" i="29"/>
  <c r="AO78" i="29"/>
  <c r="AN78" i="29"/>
  <c r="AM78" i="29"/>
  <c r="AO77" i="29"/>
  <c r="AN77" i="29"/>
  <c r="AM77" i="29"/>
  <c r="AO76" i="29"/>
  <c r="AN76" i="29"/>
  <c r="AM76" i="29"/>
  <c r="AO75" i="29"/>
  <c r="AN75" i="29"/>
  <c r="AM75" i="29"/>
  <c r="AO74" i="29"/>
  <c r="AN74" i="29"/>
  <c r="AM74" i="29"/>
  <c r="AO73" i="29"/>
  <c r="AN73" i="29"/>
  <c r="AM73" i="29"/>
  <c r="AO72" i="29"/>
  <c r="AN72" i="29"/>
  <c r="AM72" i="29"/>
  <c r="AO71" i="29"/>
  <c r="AN71" i="29"/>
  <c r="AM71" i="29"/>
  <c r="AO70" i="29"/>
  <c r="AN70" i="29"/>
  <c r="AM70" i="29"/>
  <c r="AO69" i="29"/>
  <c r="AN69" i="29"/>
  <c r="AM69" i="29"/>
  <c r="AO68" i="29"/>
  <c r="AN68" i="29"/>
  <c r="AM68" i="29"/>
  <c r="AO67" i="29"/>
  <c r="AN67" i="29"/>
  <c r="AM67" i="29"/>
  <c r="AO66" i="29"/>
  <c r="AN66" i="29"/>
  <c r="AM66" i="29"/>
  <c r="AO65" i="29"/>
  <c r="AN65" i="29"/>
  <c r="AM65" i="29"/>
  <c r="AO64" i="29"/>
  <c r="AN64" i="29"/>
  <c r="AM64" i="29"/>
  <c r="AO63" i="29"/>
  <c r="AN63" i="29"/>
  <c r="AM63" i="29"/>
  <c r="AO62" i="29"/>
  <c r="AN62" i="29"/>
  <c r="AM62" i="29"/>
  <c r="AO61" i="29"/>
  <c r="AN61" i="29"/>
  <c r="AM61" i="29"/>
  <c r="AK87" i="29"/>
  <c r="AJ87" i="29"/>
  <c r="AI87" i="29"/>
  <c r="AK86" i="29"/>
  <c r="AJ86" i="29"/>
  <c r="AI86" i="29"/>
  <c r="AK85" i="29"/>
  <c r="AJ85" i="29"/>
  <c r="AI85" i="29"/>
  <c r="AK84" i="29"/>
  <c r="AJ84" i="29"/>
  <c r="AI84" i="29"/>
  <c r="AK83" i="29"/>
  <c r="AJ83" i="29"/>
  <c r="AI83" i="29"/>
  <c r="AK82" i="29"/>
  <c r="AJ82" i="29"/>
  <c r="AI82" i="29"/>
  <c r="AK81" i="29"/>
  <c r="AJ81" i="29"/>
  <c r="AI81" i="29"/>
  <c r="AK80" i="29"/>
  <c r="AJ80" i="29"/>
  <c r="AI80" i="29"/>
  <c r="AK79" i="29"/>
  <c r="AJ79" i="29"/>
  <c r="AI79" i="29"/>
  <c r="AK78" i="29"/>
  <c r="AJ78" i="29"/>
  <c r="AI78" i="29"/>
  <c r="AK77" i="29"/>
  <c r="AJ77" i="29"/>
  <c r="AI77" i="29"/>
  <c r="AK76" i="29"/>
  <c r="AJ76" i="29"/>
  <c r="AI76" i="29"/>
  <c r="AK75" i="29"/>
  <c r="AJ75" i="29"/>
  <c r="AI75" i="29"/>
  <c r="AK74" i="29"/>
  <c r="AJ74" i="29"/>
  <c r="AI74" i="29"/>
  <c r="AK73" i="29"/>
  <c r="AJ73" i="29"/>
  <c r="AI73" i="29"/>
  <c r="AK72" i="29"/>
  <c r="AJ72" i="29"/>
  <c r="AI72" i="29"/>
  <c r="AK71" i="29"/>
  <c r="AJ71" i="29"/>
  <c r="AI71" i="29"/>
  <c r="AK70" i="29"/>
  <c r="AJ70" i="29"/>
  <c r="AI70" i="29"/>
  <c r="AK69" i="29"/>
  <c r="AJ69" i="29"/>
  <c r="AI69" i="29"/>
  <c r="AK68" i="29"/>
  <c r="AJ68" i="29"/>
  <c r="AI68" i="29"/>
  <c r="AK67" i="29"/>
  <c r="AJ67" i="29"/>
  <c r="AI67" i="29"/>
  <c r="AK66" i="29"/>
  <c r="AJ66" i="29"/>
  <c r="AI66" i="29"/>
  <c r="AK65" i="29"/>
  <c r="AJ65" i="29"/>
  <c r="AI65" i="29"/>
  <c r="AK64" i="29"/>
  <c r="AJ64" i="29"/>
  <c r="AI64" i="29"/>
  <c r="AK63" i="29"/>
  <c r="AJ63" i="29"/>
  <c r="AI63" i="29"/>
  <c r="AK62" i="29"/>
  <c r="AJ62" i="29"/>
  <c r="AI62" i="29"/>
  <c r="AK61" i="29"/>
  <c r="AJ61" i="29"/>
  <c r="AI61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G73" i="29"/>
  <c r="AF73" i="29"/>
  <c r="AG72" i="29"/>
  <c r="AF72" i="29"/>
  <c r="AG71" i="29"/>
  <c r="AF71" i="29"/>
  <c r="AG70" i="29"/>
  <c r="AF70" i="29"/>
  <c r="AG69" i="29"/>
  <c r="AF69" i="29"/>
  <c r="AG68" i="29"/>
  <c r="AF68" i="29"/>
  <c r="AG67" i="29"/>
  <c r="AF67" i="29"/>
  <c r="AG66" i="29"/>
  <c r="AF66" i="29"/>
  <c r="AG65" i="29"/>
  <c r="AF65" i="29"/>
  <c r="AG64" i="29"/>
  <c r="AF64" i="29"/>
  <c r="AG63" i="29"/>
  <c r="AF63" i="29"/>
  <c r="AG62" i="29"/>
  <c r="AF62" i="29"/>
  <c r="AG61" i="29"/>
  <c r="AF61" i="29"/>
  <c r="AE87" i="29"/>
  <c r="AE86" i="29"/>
  <c r="AE85" i="29"/>
  <c r="AE84" i="29"/>
  <c r="AE83" i="29"/>
  <c r="AE82" i="29"/>
  <c r="AE81" i="29"/>
  <c r="AE80" i="29"/>
  <c r="AE79" i="29"/>
  <c r="AE78" i="29"/>
  <c r="AE77" i="29"/>
  <c r="AE76" i="29"/>
  <c r="AE75" i="29"/>
  <c r="AE74" i="29"/>
  <c r="AE73" i="29"/>
  <c r="AE72" i="29"/>
  <c r="AE71" i="29"/>
  <c r="AE70" i="29"/>
  <c r="AE69" i="29"/>
  <c r="AE68" i="29"/>
  <c r="AE67" i="29"/>
  <c r="AE66" i="29"/>
  <c r="AE65" i="29"/>
  <c r="AE64" i="29"/>
  <c r="AE63" i="29"/>
  <c r="AE62" i="29"/>
  <c r="AE61" i="29"/>
  <c r="BE41" i="29"/>
  <c r="BD41" i="29"/>
  <c r="BC41" i="29"/>
  <c r="BE40" i="29"/>
  <c r="BD40" i="29"/>
  <c r="BC40" i="29"/>
  <c r="BE39" i="29"/>
  <c r="BD39" i="29"/>
  <c r="BC39" i="29"/>
  <c r="BE38" i="29"/>
  <c r="BD38" i="29"/>
  <c r="BC38" i="29"/>
  <c r="BE37" i="29"/>
  <c r="BD37" i="29"/>
  <c r="BC37" i="29"/>
  <c r="BE36" i="29"/>
  <c r="BD36" i="29"/>
  <c r="BC36" i="29"/>
  <c r="BE35" i="29"/>
  <c r="BD35" i="29"/>
  <c r="BC35" i="29"/>
  <c r="BE34" i="29"/>
  <c r="BD34" i="29"/>
  <c r="BC34" i="29"/>
  <c r="BE33" i="29"/>
  <c r="BD33" i="29"/>
  <c r="BC33" i="29"/>
  <c r="BE32" i="29"/>
  <c r="BD32" i="29"/>
  <c r="BC32" i="29"/>
  <c r="BE31" i="29"/>
  <c r="BD31" i="29"/>
  <c r="BC31" i="29"/>
  <c r="BE30" i="29"/>
  <c r="BD30" i="29"/>
  <c r="BC30" i="29"/>
  <c r="BE29" i="29"/>
  <c r="BD29" i="29"/>
  <c r="BC29" i="29"/>
  <c r="BE28" i="29"/>
  <c r="BD28" i="29"/>
  <c r="BC28" i="29"/>
  <c r="BE27" i="29"/>
  <c r="BD27" i="29"/>
  <c r="BC27" i="29"/>
  <c r="BE26" i="29"/>
  <c r="BD26" i="29"/>
  <c r="BC26" i="29"/>
  <c r="BE25" i="29"/>
  <c r="BD25" i="29"/>
  <c r="BC25" i="29"/>
  <c r="BE24" i="29"/>
  <c r="BD24" i="29"/>
  <c r="BC24" i="29"/>
  <c r="BE23" i="29"/>
  <c r="BD23" i="29"/>
  <c r="BC23" i="29"/>
  <c r="BE22" i="29"/>
  <c r="BD22" i="29"/>
  <c r="BC22" i="29"/>
  <c r="BE21" i="29"/>
  <c r="BD21" i="29"/>
  <c r="BC21" i="29"/>
  <c r="BE20" i="29"/>
  <c r="BD20" i="29"/>
  <c r="BC20" i="29"/>
  <c r="BE19" i="29"/>
  <c r="BD19" i="29"/>
  <c r="BC19" i="29"/>
  <c r="BE18" i="29"/>
  <c r="BD18" i="29"/>
  <c r="BC18" i="29"/>
  <c r="BE17" i="29"/>
  <c r="BD17" i="29"/>
  <c r="BC17" i="29"/>
  <c r="BE16" i="29"/>
  <c r="BD16" i="29"/>
  <c r="BC16" i="29"/>
  <c r="BE15" i="29"/>
  <c r="BD15" i="29"/>
  <c r="BC15" i="29"/>
  <c r="BA41" i="29"/>
  <c r="AZ41" i="29"/>
  <c r="AY41" i="29"/>
  <c r="BA40" i="29"/>
  <c r="AZ40" i="29"/>
  <c r="AY40" i="29"/>
  <c r="BA39" i="29"/>
  <c r="AZ39" i="29"/>
  <c r="AY39" i="29"/>
  <c r="BA38" i="29"/>
  <c r="AZ38" i="29"/>
  <c r="AY38" i="29"/>
  <c r="BA37" i="29"/>
  <c r="AZ37" i="29"/>
  <c r="AY37" i="29"/>
  <c r="BA36" i="29"/>
  <c r="AZ36" i="29"/>
  <c r="AY36" i="29"/>
  <c r="BA35" i="29"/>
  <c r="AZ35" i="29"/>
  <c r="AY35" i="29"/>
  <c r="BA34" i="29"/>
  <c r="AZ34" i="29"/>
  <c r="AY34" i="29"/>
  <c r="BA33" i="29"/>
  <c r="AZ33" i="29"/>
  <c r="AY33" i="29"/>
  <c r="BA32" i="29"/>
  <c r="AZ32" i="29"/>
  <c r="AY32" i="29"/>
  <c r="BA31" i="29"/>
  <c r="AZ31" i="29"/>
  <c r="AY31" i="29"/>
  <c r="BA30" i="29"/>
  <c r="AZ30" i="29"/>
  <c r="AY30" i="29"/>
  <c r="BA29" i="29"/>
  <c r="AZ29" i="29"/>
  <c r="AY29" i="29"/>
  <c r="BA28" i="29"/>
  <c r="AZ28" i="29"/>
  <c r="AY28" i="29"/>
  <c r="BA27" i="29"/>
  <c r="AZ27" i="29"/>
  <c r="AY27" i="29"/>
  <c r="BA26" i="29"/>
  <c r="AZ26" i="29"/>
  <c r="AY26" i="29"/>
  <c r="BA25" i="29"/>
  <c r="AZ25" i="29"/>
  <c r="AY25" i="29"/>
  <c r="BA24" i="29"/>
  <c r="AZ24" i="29"/>
  <c r="AY24" i="29"/>
  <c r="BA23" i="29"/>
  <c r="AZ23" i="29"/>
  <c r="AY23" i="29"/>
  <c r="BA22" i="29"/>
  <c r="AZ22" i="29"/>
  <c r="AY22" i="29"/>
  <c r="BA21" i="29"/>
  <c r="AZ21" i="29"/>
  <c r="AY21" i="29"/>
  <c r="BA20" i="29"/>
  <c r="AZ20" i="29"/>
  <c r="AY20" i="29"/>
  <c r="BA19" i="29"/>
  <c r="AZ19" i="29"/>
  <c r="AY19" i="29"/>
  <c r="BA18" i="29"/>
  <c r="AZ18" i="29"/>
  <c r="AY18" i="29"/>
  <c r="BA17" i="29"/>
  <c r="AZ17" i="29"/>
  <c r="AY17" i="29"/>
  <c r="BA16" i="29"/>
  <c r="AZ16" i="29"/>
  <c r="AY16" i="29"/>
  <c r="BA15" i="29"/>
  <c r="AZ15" i="29"/>
  <c r="AY15" i="29"/>
  <c r="AW41" i="29"/>
  <c r="AV41" i="29"/>
  <c r="AU41" i="29"/>
  <c r="AW40" i="29"/>
  <c r="AV40" i="29"/>
  <c r="AU40" i="29"/>
  <c r="AW39" i="29"/>
  <c r="AV39" i="29"/>
  <c r="AU39" i="29"/>
  <c r="AW38" i="29"/>
  <c r="AV38" i="29"/>
  <c r="AU38" i="29"/>
  <c r="AW37" i="29"/>
  <c r="AV37" i="29"/>
  <c r="AU37" i="29"/>
  <c r="AW36" i="29"/>
  <c r="AV36" i="29"/>
  <c r="AU36" i="29"/>
  <c r="AW35" i="29"/>
  <c r="AV35" i="29"/>
  <c r="AU35" i="29"/>
  <c r="AW34" i="29"/>
  <c r="AV34" i="29"/>
  <c r="AU34" i="29"/>
  <c r="AW33" i="29"/>
  <c r="AV33" i="29"/>
  <c r="AU33" i="29"/>
  <c r="AW32" i="29"/>
  <c r="AV32" i="29"/>
  <c r="AU32" i="29"/>
  <c r="AW31" i="29"/>
  <c r="AV31" i="29"/>
  <c r="AU31" i="29"/>
  <c r="AW30" i="29"/>
  <c r="AV30" i="29"/>
  <c r="AU30" i="29"/>
  <c r="AW29" i="29"/>
  <c r="AV29" i="29"/>
  <c r="AU29" i="29"/>
  <c r="AW28" i="29"/>
  <c r="AV28" i="29"/>
  <c r="AU28" i="29"/>
  <c r="AW27" i="29"/>
  <c r="AV27" i="29"/>
  <c r="AU27" i="29"/>
  <c r="AW26" i="29"/>
  <c r="AV26" i="29"/>
  <c r="AU26" i="29"/>
  <c r="AW25" i="29"/>
  <c r="AV25" i="29"/>
  <c r="AU25" i="29"/>
  <c r="AW24" i="29"/>
  <c r="AV24" i="29"/>
  <c r="AU24" i="29"/>
  <c r="AW23" i="29"/>
  <c r="AV23" i="29"/>
  <c r="AU23" i="29"/>
  <c r="AW22" i="29"/>
  <c r="AV22" i="29"/>
  <c r="AU22" i="29"/>
  <c r="AW21" i="29"/>
  <c r="AV21" i="29"/>
  <c r="AU21" i="29"/>
  <c r="AW20" i="29"/>
  <c r="AV20" i="29"/>
  <c r="AU20" i="29"/>
  <c r="AW19" i="29"/>
  <c r="AV19" i="29"/>
  <c r="AU19" i="29"/>
  <c r="AW18" i="29"/>
  <c r="AV18" i="29"/>
  <c r="AU18" i="29"/>
  <c r="AW17" i="29"/>
  <c r="AV17" i="29"/>
  <c r="AU17" i="29"/>
  <c r="AW16" i="29"/>
  <c r="AV16" i="29"/>
  <c r="AU16" i="29"/>
  <c r="AW15" i="29"/>
  <c r="AV15" i="29"/>
  <c r="AU15" i="29"/>
  <c r="AS41" i="29"/>
  <c r="AR41" i="29"/>
  <c r="AQ41" i="29"/>
  <c r="AS40" i="29"/>
  <c r="AR40" i="29"/>
  <c r="AQ40" i="29"/>
  <c r="AS39" i="29"/>
  <c r="AR39" i="29"/>
  <c r="AQ39" i="29"/>
  <c r="AS38" i="29"/>
  <c r="AR38" i="29"/>
  <c r="AQ38" i="29"/>
  <c r="AS37" i="29"/>
  <c r="AR37" i="29"/>
  <c r="AQ37" i="29"/>
  <c r="AS36" i="29"/>
  <c r="AR36" i="29"/>
  <c r="AQ36" i="29"/>
  <c r="AS35" i="29"/>
  <c r="AR35" i="29"/>
  <c r="AQ35" i="29"/>
  <c r="AS34" i="29"/>
  <c r="AR34" i="29"/>
  <c r="AQ34" i="29"/>
  <c r="AS33" i="29"/>
  <c r="AR33" i="29"/>
  <c r="AQ33" i="29"/>
  <c r="AS32" i="29"/>
  <c r="AR32" i="29"/>
  <c r="AQ32" i="29"/>
  <c r="AS31" i="29"/>
  <c r="AR31" i="29"/>
  <c r="AQ31" i="29"/>
  <c r="AS30" i="29"/>
  <c r="AR30" i="29"/>
  <c r="AQ30" i="29"/>
  <c r="AS29" i="29"/>
  <c r="AR29" i="29"/>
  <c r="AQ29" i="29"/>
  <c r="AS28" i="29"/>
  <c r="AR28" i="29"/>
  <c r="AQ28" i="29"/>
  <c r="AS27" i="29"/>
  <c r="AR27" i="29"/>
  <c r="AQ27" i="29"/>
  <c r="AS26" i="29"/>
  <c r="AR26" i="29"/>
  <c r="AQ26" i="29"/>
  <c r="AS25" i="29"/>
  <c r="AR25" i="29"/>
  <c r="AQ25" i="29"/>
  <c r="AS24" i="29"/>
  <c r="AR24" i="29"/>
  <c r="AQ24" i="29"/>
  <c r="AS23" i="29"/>
  <c r="AR23" i="29"/>
  <c r="AQ23" i="29"/>
  <c r="AS22" i="29"/>
  <c r="AR22" i="29"/>
  <c r="AQ22" i="29"/>
  <c r="AS21" i="29"/>
  <c r="AR21" i="29"/>
  <c r="AQ21" i="29"/>
  <c r="AS20" i="29"/>
  <c r="AR20" i="29"/>
  <c r="AQ20" i="29"/>
  <c r="AS19" i="29"/>
  <c r="AR19" i="29"/>
  <c r="AQ19" i="29"/>
  <c r="AS18" i="29"/>
  <c r="AR18" i="29"/>
  <c r="AQ18" i="29"/>
  <c r="AS17" i="29"/>
  <c r="AR17" i="29"/>
  <c r="AQ17" i="29"/>
  <c r="AS16" i="29"/>
  <c r="AR16" i="29"/>
  <c r="AQ16" i="29"/>
  <c r="AS15" i="29"/>
  <c r="AR15" i="29"/>
  <c r="AQ15" i="29"/>
  <c r="AO41" i="29"/>
  <c r="AN41" i="29"/>
  <c r="AM41" i="29"/>
  <c r="AO40" i="29"/>
  <c r="AN40" i="29"/>
  <c r="AM40" i="29"/>
  <c r="AO39" i="29"/>
  <c r="AN39" i="29"/>
  <c r="AM39" i="29"/>
  <c r="AO38" i="29"/>
  <c r="AN38" i="29"/>
  <c r="AM38" i="29"/>
  <c r="AO37" i="29"/>
  <c r="AN37" i="29"/>
  <c r="AM37" i="29"/>
  <c r="AO36" i="29"/>
  <c r="AN36" i="29"/>
  <c r="AM36" i="29"/>
  <c r="AO35" i="29"/>
  <c r="AN35" i="29"/>
  <c r="AM35" i="29"/>
  <c r="AO34" i="29"/>
  <c r="AN34" i="29"/>
  <c r="AM34" i="29"/>
  <c r="AO33" i="29"/>
  <c r="AN33" i="29"/>
  <c r="AM33" i="29"/>
  <c r="AO32" i="29"/>
  <c r="AN32" i="29"/>
  <c r="AM32" i="29"/>
  <c r="AO31" i="29"/>
  <c r="AN31" i="29"/>
  <c r="AM31" i="29"/>
  <c r="AO30" i="29"/>
  <c r="AN30" i="29"/>
  <c r="AM30" i="29"/>
  <c r="AO29" i="29"/>
  <c r="AN29" i="29"/>
  <c r="AM29" i="29"/>
  <c r="AO28" i="29"/>
  <c r="AN28" i="29"/>
  <c r="AM28" i="29"/>
  <c r="AO27" i="29"/>
  <c r="AN27" i="29"/>
  <c r="AM27" i="29"/>
  <c r="AO26" i="29"/>
  <c r="AN26" i="29"/>
  <c r="AM26" i="29"/>
  <c r="AO25" i="29"/>
  <c r="AN25" i="29"/>
  <c r="AM25" i="29"/>
  <c r="AO24" i="29"/>
  <c r="AN24" i="29"/>
  <c r="AM24" i="29"/>
  <c r="AO23" i="29"/>
  <c r="AN23" i="29"/>
  <c r="AM23" i="29"/>
  <c r="AO22" i="29"/>
  <c r="AN22" i="29"/>
  <c r="AM22" i="29"/>
  <c r="AO21" i="29"/>
  <c r="AN21" i="29"/>
  <c r="AM21" i="29"/>
  <c r="AO20" i="29"/>
  <c r="AN20" i="29"/>
  <c r="AM20" i="29"/>
  <c r="AO19" i="29"/>
  <c r="AN19" i="29"/>
  <c r="AM19" i="29"/>
  <c r="AO18" i="29"/>
  <c r="AN18" i="29"/>
  <c r="AM18" i="29"/>
  <c r="AO17" i="29"/>
  <c r="AN17" i="29"/>
  <c r="AM17" i="29"/>
  <c r="AO16" i="29"/>
  <c r="AN16" i="29"/>
  <c r="AM16" i="29"/>
  <c r="AO15" i="29"/>
  <c r="AN15" i="29"/>
  <c r="AM15" i="29"/>
  <c r="AK41" i="29"/>
  <c r="AJ41" i="29"/>
  <c r="AI41" i="29"/>
  <c r="AK40" i="29"/>
  <c r="AJ40" i="29"/>
  <c r="AI40" i="29"/>
  <c r="AK39" i="29"/>
  <c r="AJ39" i="29"/>
  <c r="AI39" i="29"/>
  <c r="AK38" i="29"/>
  <c r="AJ38" i="29"/>
  <c r="AI38" i="29"/>
  <c r="AK37" i="29"/>
  <c r="AJ37" i="29"/>
  <c r="AI37" i="29"/>
  <c r="AK36" i="29"/>
  <c r="AJ36" i="29"/>
  <c r="AI36" i="29"/>
  <c r="AK35" i="29"/>
  <c r="AJ35" i="29"/>
  <c r="AI35" i="29"/>
  <c r="AK34" i="29"/>
  <c r="AJ34" i="29"/>
  <c r="AI34" i="29"/>
  <c r="AK33" i="29"/>
  <c r="AJ33" i="29"/>
  <c r="AI33" i="29"/>
  <c r="AK32" i="29"/>
  <c r="AJ32" i="29"/>
  <c r="AI32" i="29"/>
  <c r="AK31" i="29"/>
  <c r="AJ31" i="29"/>
  <c r="AI31" i="29"/>
  <c r="AK30" i="29"/>
  <c r="AJ30" i="29"/>
  <c r="AI30" i="29"/>
  <c r="AK29" i="29"/>
  <c r="AJ29" i="29"/>
  <c r="AI29" i="29"/>
  <c r="AK28" i="29"/>
  <c r="AJ28" i="29"/>
  <c r="AI28" i="29"/>
  <c r="AK27" i="29"/>
  <c r="AJ27" i="29"/>
  <c r="AI27" i="29"/>
  <c r="AK26" i="29"/>
  <c r="AJ26" i="29"/>
  <c r="AI26" i="29"/>
  <c r="AK25" i="29"/>
  <c r="AJ25" i="29"/>
  <c r="AI25" i="29"/>
  <c r="AK24" i="29"/>
  <c r="AJ24" i="29"/>
  <c r="AI24" i="29"/>
  <c r="AK23" i="29"/>
  <c r="AJ23" i="29"/>
  <c r="AI23" i="29"/>
  <c r="AK22" i="29"/>
  <c r="AJ22" i="29"/>
  <c r="AI22" i="29"/>
  <c r="AK21" i="29"/>
  <c r="AJ21" i="29"/>
  <c r="AI21" i="29"/>
  <c r="AK20" i="29"/>
  <c r="AJ20" i="29"/>
  <c r="AI20" i="29"/>
  <c r="AK19" i="29"/>
  <c r="AJ19" i="29"/>
  <c r="AI19" i="29"/>
  <c r="AK18" i="29"/>
  <c r="AJ18" i="29"/>
  <c r="AI18" i="29"/>
  <c r="AK17" i="29"/>
  <c r="AJ17" i="29"/>
  <c r="AI17" i="29"/>
  <c r="AK16" i="29"/>
  <c r="AJ16" i="29"/>
  <c r="AI16" i="29"/>
  <c r="AK15" i="29"/>
  <c r="AJ15" i="29"/>
  <c r="AI15" i="29"/>
  <c r="AG41" i="29"/>
  <c r="AF41" i="29"/>
  <c r="AG40" i="29"/>
  <c r="AF40" i="29"/>
  <c r="AG39" i="29"/>
  <c r="AF39" i="29"/>
  <c r="AG38" i="29"/>
  <c r="AF38" i="29"/>
  <c r="AG37" i="29"/>
  <c r="AF37" i="29"/>
  <c r="AG36" i="29"/>
  <c r="AF36" i="29"/>
  <c r="AG35" i="29"/>
  <c r="AF35" i="29"/>
  <c r="AG34" i="29"/>
  <c r="AF34" i="29"/>
  <c r="AG33" i="29"/>
  <c r="AF33" i="29"/>
  <c r="AG32" i="29"/>
  <c r="AF32" i="29"/>
  <c r="AG31" i="29"/>
  <c r="AF31" i="29"/>
  <c r="AG30" i="29"/>
  <c r="AF30" i="29"/>
  <c r="AG29" i="29"/>
  <c r="AF29" i="29"/>
  <c r="AG28" i="29"/>
  <c r="AF28" i="29"/>
  <c r="AG27" i="29"/>
  <c r="AF27" i="29"/>
  <c r="AG26" i="29"/>
  <c r="AF26" i="29"/>
  <c r="AG25" i="29"/>
  <c r="AF25" i="29"/>
  <c r="AG24" i="29"/>
  <c r="AF24" i="29"/>
  <c r="AG23" i="29"/>
  <c r="AF23" i="29"/>
  <c r="AG22" i="29"/>
  <c r="AF22" i="29"/>
  <c r="AG21" i="29"/>
  <c r="AF21" i="29"/>
  <c r="AG20" i="29"/>
  <c r="AF20" i="29"/>
  <c r="AG19" i="29"/>
  <c r="AF19" i="29"/>
  <c r="AG18" i="29"/>
  <c r="AF18" i="29"/>
  <c r="AG17" i="29"/>
  <c r="AF17" i="29"/>
  <c r="AG16" i="29"/>
  <c r="AF16" i="29"/>
  <c r="AG15" i="29"/>
  <c r="AF15" i="29"/>
  <c r="AE41" i="29"/>
  <c r="AE40" i="29"/>
  <c r="AE39" i="29"/>
  <c r="AE38" i="29"/>
  <c r="AE37" i="29"/>
  <c r="AE36" i="29"/>
  <c r="AE35" i="29"/>
  <c r="AE34" i="29"/>
  <c r="AE33" i="29"/>
  <c r="AE32" i="29"/>
  <c r="AE31" i="29"/>
  <c r="AE30" i="29"/>
  <c r="AE29" i="29"/>
  <c r="AE28" i="29"/>
  <c r="AE27" i="29"/>
  <c r="AE26" i="29"/>
  <c r="AE25" i="29"/>
  <c r="AE24" i="29"/>
  <c r="AE23" i="29"/>
  <c r="AE22" i="29"/>
  <c r="AE21" i="29"/>
  <c r="AE20" i="29"/>
  <c r="AE19" i="29"/>
  <c r="AE18" i="29"/>
  <c r="AE17" i="29"/>
  <c r="AE16" i="29"/>
  <c r="AE15" i="29"/>
  <c r="AB94" i="27"/>
  <c r="AA94" i="27"/>
  <c r="Z94" i="27"/>
  <c r="AB93" i="27"/>
  <c r="AA93" i="27"/>
  <c r="Z93" i="27"/>
  <c r="AB90" i="27"/>
  <c r="AA90" i="27"/>
  <c r="Z90" i="27"/>
  <c r="AB89" i="27"/>
  <c r="AA89" i="27"/>
  <c r="Z89" i="27"/>
  <c r="AB88" i="27"/>
  <c r="AA88" i="27"/>
  <c r="Z88" i="27"/>
  <c r="AB87" i="27"/>
  <c r="AA87" i="27"/>
  <c r="Z87" i="27"/>
  <c r="X94" i="27"/>
  <c r="W94" i="27"/>
  <c r="V94" i="27"/>
  <c r="X93" i="27"/>
  <c r="W93" i="27"/>
  <c r="V93" i="27"/>
  <c r="X90" i="27"/>
  <c r="W90" i="27"/>
  <c r="V90" i="27"/>
  <c r="X89" i="27"/>
  <c r="W89" i="27"/>
  <c r="V89" i="27"/>
  <c r="X88" i="27"/>
  <c r="W88" i="27"/>
  <c r="V88" i="27"/>
  <c r="X87" i="27"/>
  <c r="W87" i="27"/>
  <c r="V87" i="27"/>
  <c r="T94" i="27"/>
  <c r="S94" i="27"/>
  <c r="R94" i="27"/>
  <c r="T93" i="27"/>
  <c r="S93" i="27"/>
  <c r="R93" i="27"/>
  <c r="T90" i="27"/>
  <c r="S90" i="27"/>
  <c r="R90" i="27"/>
  <c r="T89" i="27"/>
  <c r="S89" i="27"/>
  <c r="R89" i="27"/>
  <c r="T88" i="27"/>
  <c r="S88" i="27"/>
  <c r="R88" i="27"/>
  <c r="T87" i="27"/>
  <c r="S87" i="27"/>
  <c r="R87" i="27"/>
  <c r="P94" i="27"/>
  <c r="O94" i="27"/>
  <c r="N94" i="27"/>
  <c r="P93" i="27"/>
  <c r="O93" i="27"/>
  <c r="N93" i="27"/>
  <c r="P90" i="27"/>
  <c r="O90" i="27"/>
  <c r="N90" i="27"/>
  <c r="P89" i="27"/>
  <c r="O89" i="27"/>
  <c r="N89" i="27"/>
  <c r="P88" i="27"/>
  <c r="O88" i="27"/>
  <c r="N88" i="27"/>
  <c r="P87" i="27"/>
  <c r="O87" i="27"/>
  <c r="N87" i="27"/>
  <c r="L94" i="27"/>
  <c r="K94" i="27"/>
  <c r="J94" i="27"/>
  <c r="L93" i="27"/>
  <c r="K93" i="27"/>
  <c r="J93" i="27"/>
  <c r="L90" i="27"/>
  <c r="K90" i="27"/>
  <c r="J90" i="27"/>
  <c r="L89" i="27"/>
  <c r="K89" i="27"/>
  <c r="J89" i="27"/>
  <c r="L88" i="27"/>
  <c r="K88" i="27"/>
  <c r="J88" i="27"/>
  <c r="L87" i="27"/>
  <c r="K87" i="27"/>
  <c r="J87" i="27"/>
  <c r="H94" i="27"/>
  <c r="G94" i="27"/>
  <c r="F94" i="27"/>
  <c r="H93" i="27"/>
  <c r="G93" i="27"/>
  <c r="F93" i="27"/>
  <c r="H90" i="27"/>
  <c r="G90" i="27"/>
  <c r="F90" i="27"/>
  <c r="H89" i="27"/>
  <c r="G89" i="27"/>
  <c r="F89" i="27"/>
  <c r="H88" i="27"/>
  <c r="G88" i="27"/>
  <c r="F88" i="27"/>
  <c r="H87" i="27"/>
  <c r="G87" i="27"/>
  <c r="F87" i="27"/>
  <c r="D94" i="27"/>
  <c r="C94" i="27"/>
  <c r="B94" i="27"/>
  <c r="D93" i="27"/>
  <c r="C93" i="27"/>
  <c r="B93" i="27"/>
  <c r="D90" i="27"/>
  <c r="C90" i="27"/>
  <c r="B90" i="27"/>
  <c r="D89" i="27"/>
  <c r="C89" i="27"/>
  <c r="B89" i="27"/>
  <c r="D88" i="27"/>
  <c r="C88" i="27"/>
  <c r="B88" i="27"/>
  <c r="D87" i="27"/>
  <c r="C87" i="27"/>
  <c r="B87" i="27"/>
  <c r="AB44" i="27"/>
  <c r="AA44" i="27"/>
  <c r="Z44" i="27"/>
  <c r="AB43" i="27"/>
  <c r="AA43" i="27"/>
  <c r="Z43" i="27"/>
  <c r="AB40" i="27"/>
  <c r="AA40" i="27"/>
  <c r="Z40" i="27"/>
  <c r="AB39" i="27"/>
  <c r="AA39" i="27"/>
  <c r="Z39" i="27"/>
  <c r="AB38" i="27"/>
  <c r="AA38" i="27"/>
  <c r="Z38" i="27"/>
  <c r="AB37" i="27"/>
  <c r="AA37" i="27"/>
  <c r="Z37" i="27"/>
  <c r="X44" i="27"/>
  <c r="W44" i="27"/>
  <c r="V44" i="27"/>
  <c r="X43" i="27"/>
  <c r="W43" i="27"/>
  <c r="V43" i="27"/>
  <c r="X40" i="27"/>
  <c r="W40" i="27"/>
  <c r="V40" i="27"/>
  <c r="X39" i="27"/>
  <c r="W39" i="27"/>
  <c r="V39" i="27"/>
  <c r="X38" i="27"/>
  <c r="W38" i="27"/>
  <c r="V38" i="27"/>
  <c r="X37" i="27"/>
  <c r="W37" i="27"/>
  <c r="V37" i="27"/>
  <c r="T44" i="27"/>
  <c r="S44" i="27"/>
  <c r="R44" i="27"/>
  <c r="T43" i="27"/>
  <c r="S43" i="27"/>
  <c r="R43" i="27"/>
  <c r="T40" i="27"/>
  <c r="S40" i="27"/>
  <c r="R40" i="27"/>
  <c r="T39" i="27"/>
  <c r="S39" i="27"/>
  <c r="R39" i="27"/>
  <c r="T38" i="27"/>
  <c r="S38" i="27"/>
  <c r="R38" i="27"/>
  <c r="T37" i="27"/>
  <c r="S37" i="27"/>
  <c r="R37" i="27"/>
  <c r="P44" i="27"/>
  <c r="O44" i="27"/>
  <c r="N44" i="27"/>
  <c r="P43" i="27"/>
  <c r="O43" i="27"/>
  <c r="N43" i="27"/>
  <c r="P40" i="27"/>
  <c r="O40" i="27"/>
  <c r="N40" i="27"/>
  <c r="P39" i="27"/>
  <c r="O39" i="27"/>
  <c r="N39" i="27"/>
  <c r="P38" i="27"/>
  <c r="O38" i="27"/>
  <c r="N38" i="27"/>
  <c r="P37" i="27"/>
  <c r="O37" i="27"/>
  <c r="N37" i="27"/>
  <c r="L44" i="27"/>
  <c r="K44" i="27"/>
  <c r="J44" i="27"/>
  <c r="L43" i="27"/>
  <c r="K43" i="27"/>
  <c r="J43" i="27"/>
  <c r="L40" i="27"/>
  <c r="K40" i="27"/>
  <c r="J40" i="27"/>
  <c r="L39" i="27"/>
  <c r="K39" i="27"/>
  <c r="J39" i="27"/>
  <c r="L38" i="27"/>
  <c r="K38" i="27"/>
  <c r="J38" i="27"/>
  <c r="L37" i="27"/>
  <c r="K37" i="27"/>
  <c r="J37" i="27"/>
  <c r="H44" i="27"/>
  <c r="G44" i="27"/>
  <c r="F44" i="27"/>
  <c r="H43" i="27"/>
  <c r="G43" i="27"/>
  <c r="F43" i="27"/>
  <c r="H40" i="27"/>
  <c r="G40" i="27"/>
  <c r="F40" i="27"/>
  <c r="H39" i="27"/>
  <c r="G39" i="27"/>
  <c r="F39" i="27"/>
  <c r="H38" i="27"/>
  <c r="G38" i="27"/>
  <c r="F38" i="27"/>
  <c r="H37" i="27"/>
  <c r="G37" i="27"/>
  <c r="F37" i="27"/>
  <c r="D44" i="27"/>
  <c r="C44" i="27"/>
  <c r="B44" i="27"/>
  <c r="D43" i="27"/>
  <c r="C43" i="27"/>
  <c r="B43" i="27"/>
  <c r="D40" i="27"/>
  <c r="C40" i="27"/>
  <c r="B40" i="27"/>
  <c r="D39" i="27"/>
  <c r="C39" i="27"/>
  <c r="B39" i="27"/>
  <c r="D38" i="27"/>
  <c r="C38" i="27"/>
  <c r="B38" i="27"/>
  <c r="D37" i="27"/>
  <c r="C37" i="27"/>
  <c r="B37" i="27"/>
  <c r="BE85" i="25"/>
  <c r="BD85" i="25"/>
  <c r="BC85" i="25"/>
  <c r="BE84" i="25"/>
  <c r="BD84" i="25"/>
  <c r="BC84" i="25"/>
  <c r="BE82" i="25"/>
  <c r="BD82" i="25"/>
  <c r="BC82" i="25"/>
  <c r="BE79" i="25"/>
  <c r="BD79" i="25"/>
  <c r="BC79" i="25"/>
  <c r="BE77" i="25"/>
  <c r="BD77" i="25"/>
  <c r="BC77" i="25"/>
  <c r="BE76" i="25"/>
  <c r="BD76" i="25"/>
  <c r="BC76" i="25"/>
  <c r="BE75" i="25"/>
  <c r="BD75" i="25"/>
  <c r="BC75" i="25"/>
  <c r="BE73" i="25"/>
  <c r="BD73" i="25"/>
  <c r="BC73" i="25"/>
  <c r="BE72" i="25"/>
  <c r="BD72" i="25"/>
  <c r="BC72" i="25"/>
  <c r="BE71" i="25"/>
  <c r="BD71" i="25"/>
  <c r="BC71" i="25"/>
  <c r="BE69" i="25"/>
  <c r="BD69" i="25"/>
  <c r="BC69" i="25"/>
  <c r="BE68" i="25"/>
  <c r="BD68" i="25"/>
  <c r="BC68" i="25"/>
  <c r="BE67" i="25"/>
  <c r="BD67" i="25"/>
  <c r="BC67" i="25"/>
  <c r="BE66" i="25"/>
  <c r="BD66" i="25"/>
  <c r="BC66" i="25"/>
  <c r="BE65" i="25"/>
  <c r="BD65" i="25"/>
  <c r="BC65" i="25"/>
  <c r="BE64" i="25"/>
  <c r="BD64" i="25"/>
  <c r="BC64" i="25"/>
  <c r="BE62" i="25"/>
  <c r="BD62" i="25"/>
  <c r="BC62" i="25"/>
  <c r="BE61" i="25"/>
  <c r="BD61" i="25"/>
  <c r="BC61" i="25"/>
  <c r="BE60" i="25"/>
  <c r="BD60" i="25"/>
  <c r="BC60" i="25"/>
  <c r="BA86" i="25"/>
  <c r="AZ86" i="25"/>
  <c r="AY86" i="25"/>
  <c r="BA85" i="25"/>
  <c r="AZ85" i="25"/>
  <c r="AY85" i="25"/>
  <c r="BA84" i="25"/>
  <c r="AZ84" i="25"/>
  <c r="AY84" i="25"/>
  <c r="BA83" i="25"/>
  <c r="AZ83" i="25"/>
  <c r="AY83" i="25"/>
  <c r="BA82" i="25"/>
  <c r="AZ82" i="25"/>
  <c r="AY82" i="25"/>
  <c r="BA81" i="25"/>
  <c r="AZ81" i="25"/>
  <c r="AY81" i="25"/>
  <c r="BA80" i="25"/>
  <c r="AZ80" i="25"/>
  <c r="AY80" i="25"/>
  <c r="BA79" i="25"/>
  <c r="AZ79" i="25"/>
  <c r="AY79" i="25"/>
  <c r="BA78" i="25"/>
  <c r="AZ78" i="25"/>
  <c r="AY78" i="25"/>
  <c r="BA77" i="25"/>
  <c r="AZ77" i="25"/>
  <c r="AY77" i="25"/>
  <c r="BA76" i="25"/>
  <c r="AZ76" i="25"/>
  <c r="AY76" i="25"/>
  <c r="BA75" i="25"/>
  <c r="AZ75" i="25"/>
  <c r="AY75" i="25"/>
  <c r="BA74" i="25"/>
  <c r="AZ74" i="25"/>
  <c r="AY74" i="25"/>
  <c r="BA73" i="25"/>
  <c r="AZ73" i="25"/>
  <c r="AY73" i="25"/>
  <c r="BA72" i="25"/>
  <c r="AZ72" i="25"/>
  <c r="AY72" i="25"/>
  <c r="BA71" i="25"/>
  <c r="AZ71" i="25"/>
  <c r="AY71" i="25"/>
  <c r="BA70" i="25"/>
  <c r="AZ70" i="25"/>
  <c r="AY70" i="25"/>
  <c r="BA69" i="25"/>
  <c r="AZ69" i="25"/>
  <c r="AY69" i="25"/>
  <c r="BA68" i="25"/>
  <c r="AZ68" i="25"/>
  <c r="AY68" i="25"/>
  <c r="BA67" i="25"/>
  <c r="AZ67" i="25"/>
  <c r="AY67" i="25"/>
  <c r="BA66" i="25"/>
  <c r="AZ66" i="25"/>
  <c r="AY66" i="25"/>
  <c r="BA65" i="25"/>
  <c r="AZ65" i="25"/>
  <c r="AY65" i="25"/>
  <c r="BA64" i="25"/>
  <c r="AZ64" i="25"/>
  <c r="AY64" i="25"/>
  <c r="BA63" i="25"/>
  <c r="AZ63" i="25"/>
  <c r="AY63" i="25"/>
  <c r="BA62" i="25"/>
  <c r="AZ62" i="25"/>
  <c r="AY62" i="25"/>
  <c r="BA61" i="25"/>
  <c r="AZ61" i="25"/>
  <c r="AY61" i="25"/>
  <c r="BA60" i="25"/>
  <c r="AZ60" i="25"/>
  <c r="AY60" i="25"/>
  <c r="AW86" i="25"/>
  <c r="AV86" i="25"/>
  <c r="AU86" i="25"/>
  <c r="AW85" i="25"/>
  <c r="AV85" i="25"/>
  <c r="AU85" i="25"/>
  <c r="AW84" i="25"/>
  <c r="AV84" i="25"/>
  <c r="AU84" i="25"/>
  <c r="AW83" i="25"/>
  <c r="AV83" i="25"/>
  <c r="AU83" i="25"/>
  <c r="AW82" i="25"/>
  <c r="AV82" i="25"/>
  <c r="AU82" i="25"/>
  <c r="AW81" i="25"/>
  <c r="AV81" i="25"/>
  <c r="AU81" i="25"/>
  <c r="AW80" i="25"/>
  <c r="AV80" i="25"/>
  <c r="AU80" i="25"/>
  <c r="AW79" i="25"/>
  <c r="AV79" i="25"/>
  <c r="AU79" i="25"/>
  <c r="AW78" i="25"/>
  <c r="AV78" i="25"/>
  <c r="AU78" i="25"/>
  <c r="AW77" i="25"/>
  <c r="AV77" i="25"/>
  <c r="AU77" i="25"/>
  <c r="AW76" i="25"/>
  <c r="AV76" i="25"/>
  <c r="AU76" i="25"/>
  <c r="AW75" i="25"/>
  <c r="AV75" i="25"/>
  <c r="AU75" i="25"/>
  <c r="AW74" i="25"/>
  <c r="AV74" i="25"/>
  <c r="AU74" i="25"/>
  <c r="AW73" i="25"/>
  <c r="AV73" i="25"/>
  <c r="AU73" i="25"/>
  <c r="AW72" i="25"/>
  <c r="AV72" i="25"/>
  <c r="AU72" i="25"/>
  <c r="AW71" i="25"/>
  <c r="AV71" i="25"/>
  <c r="AU71" i="25"/>
  <c r="AW70" i="25"/>
  <c r="AV70" i="25"/>
  <c r="AU70" i="25"/>
  <c r="AW69" i="25"/>
  <c r="AV69" i="25"/>
  <c r="AU69" i="25"/>
  <c r="AW68" i="25"/>
  <c r="AV68" i="25"/>
  <c r="AU68" i="25"/>
  <c r="AW67" i="25"/>
  <c r="AV67" i="25"/>
  <c r="AU67" i="25"/>
  <c r="AW66" i="25"/>
  <c r="AV66" i="25"/>
  <c r="AU66" i="25"/>
  <c r="AW65" i="25"/>
  <c r="AV65" i="25"/>
  <c r="AU65" i="25"/>
  <c r="AW64" i="25"/>
  <c r="AV64" i="25"/>
  <c r="AU64" i="25"/>
  <c r="AW63" i="25"/>
  <c r="AV63" i="25"/>
  <c r="AU63" i="25"/>
  <c r="AW62" i="25"/>
  <c r="AV62" i="25"/>
  <c r="AU62" i="25"/>
  <c r="AW61" i="25"/>
  <c r="AV61" i="25"/>
  <c r="AU61" i="25"/>
  <c r="AW60" i="25"/>
  <c r="AV60" i="25"/>
  <c r="AU60" i="25"/>
  <c r="AS86" i="25"/>
  <c r="AR86" i="25"/>
  <c r="AQ86" i="25"/>
  <c r="AS85" i="25"/>
  <c r="AR85" i="25"/>
  <c r="AQ85" i="25"/>
  <c r="AS84" i="25"/>
  <c r="AR84" i="25"/>
  <c r="AQ84" i="25"/>
  <c r="AS83" i="25"/>
  <c r="AR83" i="25"/>
  <c r="AQ83" i="25"/>
  <c r="AS82" i="25"/>
  <c r="AR82" i="25"/>
  <c r="AQ82" i="25"/>
  <c r="AS81" i="25"/>
  <c r="AR81" i="25"/>
  <c r="AQ81" i="25"/>
  <c r="AS80" i="25"/>
  <c r="AR80" i="25"/>
  <c r="AQ80" i="25"/>
  <c r="AS79" i="25"/>
  <c r="AR79" i="25"/>
  <c r="AQ79" i="25"/>
  <c r="AS78" i="25"/>
  <c r="AR78" i="25"/>
  <c r="AQ78" i="25"/>
  <c r="AS77" i="25"/>
  <c r="AR77" i="25"/>
  <c r="AQ77" i="25"/>
  <c r="AS76" i="25"/>
  <c r="AR76" i="25"/>
  <c r="AQ76" i="25"/>
  <c r="AS75" i="25"/>
  <c r="AR75" i="25"/>
  <c r="AQ75" i="25"/>
  <c r="AS74" i="25"/>
  <c r="AR74" i="25"/>
  <c r="AQ74" i="25"/>
  <c r="AS73" i="25"/>
  <c r="AR73" i="25"/>
  <c r="AQ73" i="25"/>
  <c r="AS72" i="25"/>
  <c r="AR72" i="25"/>
  <c r="AQ72" i="25"/>
  <c r="AS71" i="25"/>
  <c r="AR71" i="25"/>
  <c r="AQ71" i="25"/>
  <c r="AS70" i="25"/>
  <c r="AR70" i="25"/>
  <c r="AQ70" i="25"/>
  <c r="AS69" i="25"/>
  <c r="AR69" i="25"/>
  <c r="AQ69" i="25"/>
  <c r="AS68" i="25"/>
  <c r="AR68" i="25"/>
  <c r="AQ68" i="25"/>
  <c r="AS67" i="25"/>
  <c r="AR67" i="25"/>
  <c r="AQ67" i="25"/>
  <c r="AS66" i="25"/>
  <c r="AR66" i="25"/>
  <c r="AQ66" i="25"/>
  <c r="AS65" i="25"/>
  <c r="AR65" i="25"/>
  <c r="AQ65" i="25"/>
  <c r="AS64" i="25"/>
  <c r="AR64" i="25"/>
  <c r="AQ64" i="25"/>
  <c r="AS63" i="25"/>
  <c r="AR63" i="25"/>
  <c r="AQ63" i="25"/>
  <c r="AS62" i="25"/>
  <c r="AR62" i="25"/>
  <c r="AQ62" i="25"/>
  <c r="AS61" i="25"/>
  <c r="AR61" i="25"/>
  <c r="AQ61" i="25"/>
  <c r="AS60" i="25"/>
  <c r="AR60" i="25"/>
  <c r="AQ60" i="25"/>
  <c r="AO86" i="25"/>
  <c r="AN86" i="25"/>
  <c r="AM86" i="25"/>
  <c r="AO85" i="25"/>
  <c r="AN85" i="25"/>
  <c r="AM85" i="25"/>
  <c r="AO84" i="25"/>
  <c r="AN84" i="25"/>
  <c r="AM84" i="25"/>
  <c r="AO83" i="25"/>
  <c r="AN83" i="25"/>
  <c r="AM83" i="25"/>
  <c r="AO82" i="25"/>
  <c r="AN82" i="25"/>
  <c r="AM82" i="25"/>
  <c r="AO81" i="25"/>
  <c r="AN81" i="25"/>
  <c r="AM81" i="25"/>
  <c r="AO80" i="25"/>
  <c r="AN80" i="25"/>
  <c r="AM80" i="25"/>
  <c r="AO79" i="25"/>
  <c r="AN79" i="25"/>
  <c r="AM79" i="25"/>
  <c r="AO78" i="25"/>
  <c r="AN78" i="25"/>
  <c r="AM78" i="25"/>
  <c r="AO77" i="25"/>
  <c r="AN77" i="25"/>
  <c r="AM77" i="25"/>
  <c r="AO76" i="25"/>
  <c r="AN76" i="25"/>
  <c r="AM76" i="25"/>
  <c r="AO75" i="25"/>
  <c r="AN75" i="25"/>
  <c r="AM75" i="25"/>
  <c r="AO74" i="25"/>
  <c r="AN74" i="25"/>
  <c r="AM74" i="25"/>
  <c r="AO73" i="25"/>
  <c r="AN73" i="25"/>
  <c r="AM73" i="25"/>
  <c r="AO72" i="25"/>
  <c r="AN72" i="25"/>
  <c r="AM72" i="25"/>
  <c r="AO71" i="25"/>
  <c r="AN71" i="25"/>
  <c r="AM71" i="25"/>
  <c r="AO70" i="25"/>
  <c r="AN70" i="25"/>
  <c r="AM70" i="25"/>
  <c r="AO69" i="25"/>
  <c r="AN69" i="25"/>
  <c r="AM69" i="25"/>
  <c r="AO68" i="25"/>
  <c r="AN68" i="25"/>
  <c r="AM68" i="25"/>
  <c r="AO67" i="25"/>
  <c r="AN67" i="25"/>
  <c r="AM67" i="25"/>
  <c r="AO66" i="25"/>
  <c r="AN66" i="25"/>
  <c r="AM66" i="25"/>
  <c r="AO65" i="25"/>
  <c r="AN65" i="25"/>
  <c r="AM65" i="25"/>
  <c r="AO64" i="25"/>
  <c r="AN64" i="25"/>
  <c r="AM64" i="25"/>
  <c r="AO63" i="25"/>
  <c r="AN63" i="25"/>
  <c r="AM63" i="25"/>
  <c r="AO62" i="25"/>
  <c r="AN62" i="25"/>
  <c r="AM62" i="25"/>
  <c r="AO61" i="25"/>
  <c r="AN61" i="25"/>
  <c r="AM61" i="25"/>
  <c r="AO60" i="25"/>
  <c r="AN60" i="25"/>
  <c r="AM60" i="25"/>
  <c r="AK86" i="25"/>
  <c r="AJ86" i="25"/>
  <c r="AI86" i="25"/>
  <c r="AK85" i="25"/>
  <c r="AJ85" i="25"/>
  <c r="AI85" i="25"/>
  <c r="AK84" i="25"/>
  <c r="AJ84" i="25"/>
  <c r="AI84" i="25"/>
  <c r="AK83" i="25"/>
  <c r="AJ83" i="25"/>
  <c r="AI83" i="25"/>
  <c r="AK82" i="25"/>
  <c r="AJ82" i="25"/>
  <c r="AI82" i="25"/>
  <c r="AK81" i="25"/>
  <c r="AJ81" i="25"/>
  <c r="AI81" i="25"/>
  <c r="AK80" i="25"/>
  <c r="AJ80" i="25"/>
  <c r="AI80" i="25"/>
  <c r="AK79" i="25"/>
  <c r="AJ79" i="25"/>
  <c r="AI79" i="25"/>
  <c r="AK78" i="25"/>
  <c r="AJ78" i="25"/>
  <c r="AI78" i="25"/>
  <c r="AK77" i="25"/>
  <c r="AJ77" i="25"/>
  <c r="AI77" i="25"/>
  <c r="AK76" i="25"/>
  <c r="AJ76" i="25"/>
  <c r="AI76" i="25"/>
  <c r="AK75" i="25"/>
  <c r="AJ75" i="25"/>
  <c r="AI75" i="25"/>
  <c r="AK74" i="25"/>
  <c r="AJ74" i="25"/>
  <c r="AI74" i="25"/>
  <c r="AK73" i="25"/>
  <c r="AJ73" i="25"/>
  <c r="AI73" i="25"/>
  <c r="AK72" i="25"/>
  <c r="AJ72" i="25"/>
  <c r="AI72" i="25"/>
  <c r="AK71" i="25"/>
  <c r="AJ71" i="25"/>
  <c r="AI71" i="25"/>
  <c r="AK70" i="25"/>
  <c r="AJ70" i="25"/>
  <c r="AI70" i="25"/>
  <c r="AK69" i="25"/>
  <c r="AJ69" i="25"/>
  <c r="AI69" i="25"/>
  <c r="AK68" i="25"/>
  <c r="AJ68" i="25"/>
  <c r="AI68" i="25"/>
  <c r="AK67" i="25"/>
  <c r="AJ67" i="25"/>
  <c r="AI67" i="25"/>
  <c r="AK66" i="25"/>
  <c r="AJ66" i="25"/>
  <c r="AI66" i="25"/>
  <c r="AK65" i="25"/>
  <c r="AJ65" i="25"/>
  <c r="AI65" i="25"/>
  <c r="AK64" i="25"/>
  <c r="AJ64" i="25"/>
  <c r="AI64" i="25"/>
  <c r="AK63" i="25"/>
  <c r="AJ63" i="25"/>
  <c r="AI63" i="25"/>
  <c r="AK62" i="25"/>
  <c r="AJ62" i="25"/>
  <c r="AI62" i="25"/>
  <c r="AK61" i="25"/>
  <c r="AJ61" i="25"/>
  <c r="AI61" i="25"/>
  <c r="AK60" i="25"/>
  <c r="AJ60" i="25"/>
  <c r="AI60" i="25"/>
  <c r="AG86" i="25"/>
  <c r="AF86" i="25"/>
  <c r="AG85" i="25"/>
  <c r="AF85" i="25"/>
  <c r="AG84" i="25"/>
  <c r="AF84" i="25"/>
  <c r="AG83" i="25"/>
  <c r="AF83" i="25"/>
  <c r="AG82" i="25"/>
  <c r="AF82" i="25"/>
  <c r="AG81" i="25"/>
  <c r="AF81" i="25"/>
  <c r="AG80" i="25"/>
  <c r="AF80" i="25"/>
  <c r="AG79" i="25"/>
  <c r="AF79" i="25"/>
  <c r="AG78" i="25"/>
  <c r="AF78" i="25"/>
  <c r="AG77" i="25"/>
  <c r="AF77" i="25"/>
  <c r="AG76" i="25"/>
  <c r="AF76" i="25"/>
  <c r="AG75" i="25"/>
  <c r="AF75" i="25"/>
  <c r="AG74" i="25"/>
  <c r="AF74" i="25"/>
  <c r="AG73" i="25"/>
  <c r="AF73" i="25"/>
  <c r="AG72" i="25"/>
  <c r="AF72" i="25"/>
  <c r="AG71" i="25"/>
  <c r="AF71" i="25"/>
  <c r="AG70" i="25"/>
  <c r="AF70" i="25"/>
  <c r="AG69" i="25"/>
  <c r="AF69" i="25"/>
  <c r="AG68" i="25"/>
  <c r="AF68" i="25"/>
  <c r="AG67" i="25"/>
  <c r="AF67" i="25"/>
  <c r="AG66" i="25"/>
  <c r="AF66" i="25"/>
  <c r="AG65" i="25"/>
  <c r="AF65" i="25"/>
  <c r="AG64" i="25"/>
  <c r="AF64" i="25"/>
  <c r="AG63" i="25"/>
  <c r="AF63" i="25"/>
  <c r="AG62" i="25"/>
  <c r="AF62" i="25"/>
  <c r="AG61" i="25"/>
  <c r="AF61" i="25"/>
  <c r="AG60" i="25"/>
  <c r="AF60" i="25"/>
  <c r="AE86" i="25"/>
  <c r="AE85" i="25"/>
  <c r="AE84" i="25"/>
  <c r="AE83" i="25"/>
  <c r="AE82" i="25"/>
  <c r="AE81" i="25"/>
  <c r="AE80" i="25"/>
  <c r="AE79" i="25"/>
  <c r="AE78" i="25"/>
  <c r="AE77" i="25"/>
  <c r="AE76" i="25"/>
  <c r="AE75" i="25"/>
  <c r="AE74" i="25"/>
  <c r="AE73" i="25"/>
  <c r="AE72" i="25"/>
  <c r="AE71" i="25"/>
  <c r="AE70" i="25"/>
  <c r="AE69" i="25"/>
  <c r="AE68" i="25"/>
  <c r="AE67" i="25"/>
  <c r="AE66" i="25"/>
  <c r="AE65" i="25"/>
  <c r="AE64" i="25"/>
  <c r="AE63" i="25"/>
  <c r="AE62" i="25"/>
  <c r="AE61" i="25"/>
  <c r="AE60" i="25"/>
  <c r="BE40" i="25"/>
  <c r="BD40" i="25"/>
  <c r="BC40" i="25"/>
  <c r="BE39" i="25"/>
  <c r="BD39" i="25"/>
  <c r="BC39" i="25"/>
  <c r="BE37" i="25"/>
  <c r="BD37" i="25"/>
  <c r="BC37" i="25"/>
  <c r="BE34" i="25"/>
  <c r="BD34" i="25"/>
  <c r="BC34" i="25"/>
  <c r="BE32" i="25"/>
  <c r="BD32" i="25"/>
  <c r="BC32" i="25"/>
  <c r="BE31" i="25"/>
  <c r="BD31" i="25"/>
  <c r="BC31" i="25"/>
  <c r="BE30" i="25"/>
  <c r="BD30" i="25"/>
  <c r="BC30" i="25"/>
  <c r="BE28" i="25"/>
  <c r="BD28" i="25"/>
  <c r="BC28" i="25"/>
  <c r="BE27" i="25"/>
  <c r="BD27" i="25"/>
  <c r="BC27" i="25"/>
  <c r="BE26" i="25"/>
  <c r="BD26" i="25"/>
  <c r="BC26" i="25"/>
  <c r="BE24" i="25"/>
  <c r="BD24" i="25"/>
  <c r="BC24" i="25"/>
  <c r="BE23" i="25"/>
  <c r="BD23" i="25"/>
  <c r="BC23" i="25"/>
  <c r="BE22" i="25"/>
  <c r="BD22" i="25"/>
  <c r="BC22" i="25"/>
  <c r="BE21" i="25"/>
  <c r="BD21" i="25"/>
  <c r="BC21" i="25"/>
  <c r="BE20" i="25"/>
  <c r="BD20" i="25"/>
  <c r="BC20" i="25"/>
  <c r="BE19" i="25"/>
  <c r="BD19" i="25"/>
  <c r="BC19" i="25"/>
  <c r="BE17" i="25"/>
  <c r="BD17" i="25"/>
  <c r="BC17" i="25"/>
  <c r="BE16" i="25"/>
  <c r="BD16" i="25"/>
  <c r="BC16" i="25"/>
  <c r="BE15" i="25"/>
  <c r="BD15" i="25"/>
  <c r="BC15" i="25"/>
  <c r="BA41" i="25"/>
  <c r="AZ41" i="25"/>
  <c r="AY41" i="25"/>
  <c r="BA40" i="25"/>
  <c r="AZ40" i="25"/>
  <c r="AY40" i="25"/>
  <c r="BA39" i="25"/>
  <c r="AZ39" i="25"/>
  <c r="AY39" i="25"/>
  <c r="BA38" i="25"/>
  <c r="AZ38" i="25"/>
  <c r="AY38" i="25"/>
  <c r="BA37" i="25"/>
  <c r="AZ37" i="25"/>
  <c r="AY37" i="25"/>
  <c r="BA36" i="25"/>
  <c r="AZ36" i="25"/>
  <c r="AY36" i="25"/>
  <c r="BA35" i="25"/>
  <c r="AZ35" i="25"/>
  <c r="AY35" i="25"/>
  <c r="BA34" i="25"/>
  <c r="AZ34" i="25"/>
  <c r="AY34" i="25"/>
  <c r="BA33" i="25"/>
  <c r="AZ33" i="25"/>
  <c r="AY33" i="25"/>
  <c r="BA32" i="25"/>
  <c r="AZ32" i="25"/>
  <c r="AY32" i="25"/>
  <c r="BA31" i="25"/>
  <c r="AZ31" i="25"/>
  <c r="AY31" i="25"/>
  <c r="BA30" i="25"/>
  <c r="AZ30" i="25"/>
  <c r="AY30" i="25"/>
  <c r="BA29" i="25"/>
  <c r="AZ29" i="25"/>
  <c r="AY29" i="25"/>
  <c r="BA28" i="25"/>
  <c r="AZ28" i="25"/>
  <c r="AY28" i="25"/>
  <c r="BA27" i="25"/>
  <c r="AZ27" i="25"/>
  <c r="AY27" i="25"/>
  <c r="BA26" i="25"/>
  <c r="AZ26" i="25"/>
  <c r="AY26" i="25"/>
  <c r="BA25" i="25"/>
  <c r="AZ25" i="25"/>
  <c r="AY25" i="25"/>
  <c r="BA24" i="25"/>
  <c r="AZ24" i="25"/>
  <c r="AY24" i="25"/>
  <c r="BA23" i="25"/>
  <c r="AZ23" i="25"/>
  <c r="AY23" i="25"/>
  <c r="BA22" i="25"/>
  <c r="AZ22" i="25"/>
  <c r="AY22" i="25"/>
  <c r="BA21" i="25"/>
  <c r="AZ21" i="25"/>
  <c r="AY21" i="25"/>
  <c r="BA20" i="25"/>
  <c r="AZ20" i="25"/>
  <c r="AY20" i="25"/>
  <c r="BA19" i="25"/>
  <c r="AZ19" i="25"/>
  <c r="AY19" i="25"/>
  <c r="BA18" i="25"/>
  <c r="AZ18" i="25"/>
  <c r="AY18" i="25"/>
  <c r="BA17" i="25"/>
  <c r="AZ17" i="25"/>
  <c r="AY17" i="25"/>
  <c r="BA16" i="25"/>
  <c r="AZ16" i="25"/>
  <c r="AY16" i="25"/>
  <c r="BA15" i="25"/>
  <c r="AZ15" i="25"/>
  <c r="AY15" i="25"/>
  <c r="AW41" i="25"/>
  <c r="AV41" i="25"/>
  <c r="AU41" i="25"/>
  <c r="AW40" i="25"/>
  <c r="AV40" i="25"/>
  <c r="AU40" i="25"/>
  <c r="AW39" i="25"/>
  <c r="AV39" i="25"/>
  <c r="AU39" i="25"/>
  <c r="AW38" i="25"/>
  <c r="AV38" i="25"/>
  <c r="AU38" i="25"/>
  <c r="AW37" i="25"/>
  <c r="AV37" i="25"/>
  <c r="AU37" i="25"/>
  <c r="AW36" i="25"/>
  <c r="AV36" i="25"/>
  <c r="AU36" i="25"/>
  <c r="AW35" i="25"/>
  <c r="AV35" i="25"/>
  <c r="AU35" i="25"/>
  <c r="AW34" i="25"/>
  <c r="AV34" i="25"/>
  <c r="AU34" i="25"/>
  <c r="AW33" i="25"/>
  <c r="AV33" i="25"/>
  <c r="AU33" i="25"/>
  <c r="AW32" i="25"/>
  <c r="AV32" i="25"/>
  <c r="AU32" i="25"/>
  <c r="AW31" i="25"/>
  <c r="AV31" i="25"/>
  <c r="AU31" i="25"/>
  <c r="AW30" i="25"/>
  <c r="AV30" i="25"/>
  <c r="AU30" i="25"/>
  <c r="AW29" i="25"/>
  <c r="AV29" i="25"/>
  <c r="AU29" i="25"/>
  <c r="AW28" i="25"/>
  <c r="AV28" i="25"/>
  <c r="AU28" i="25"/>
  <c r="AW27" i="25"/>
  <c r="AV27" i="25"/>
  <c r="AU27" i="25"/>
  <c r="AW26" i="25"/>
  <c r="AV26" i="25"/>
  <c r="AU26" i="25"/>
  <c r="AW25" i="25"/>
  <c r="AV25" i="25"/>
  <c r="AU25" i="25"/>
  <c r="AW24" i="25"/>
  <c r="AV24" i="25"/>
  <c r="AU24" i="25"/>
  <c r="AW23" i="25"/>
  <c r="AV23" i="25"/>
  <c r="AU23" i="25"/>
  <c r="AW22" i="25"/>
  <c r="AV22" i="25"/>
  <c r="AU22" i="25"/>
  <c r="AW21" i="25"/>
  <c r="AV21" i="25"/>
  <c r="AU21" i="25"/>
  <c r="AW20" i="25"/>
  <c r="AV20" i="25"/>
  <c r="AU20" i="25"/>
  <c r="AW19" i="25"/>
  <c r="AV19" i="25"/>
  <c r="AU19" i="25"/>
  <c r="AW18" i="25"/>
  <c r="AV18" i="25"/>
  <c r="AU18" i="25"/>
  <c r="AW17" i="25"/>
  <c r="AV17" i="25"/>
  <c r="AU17" i="25"/>
  <c r="AW16" i="25"/>
  <c r="AV16" i="25"/>
  <c r="AU16" i="25"/>
  <c r="AW15" i="25"/>
  <c r="AV15" i="25"/>
  <c r="AU15" i="25"/>
  <c r="AS41" i="25"/>
  <c r="AR41" i="25"/>
  <c r="AQ41" i="25"/>
  <c r="AS40" i="25"/>
  <c r="AR40" i="25"/>
  <c r="AQ40" i="25"/>
  <c r="AS39" i="25"/>
  <c r="AR39" i="25"/>
  <c r="AQ39" i="25"/>
  <c r="AS38" i="25"/>
  <c r="AR38" i="25"/>
  <c r="AQ38" i="25"/>
  <c r="AS37" i="25"/>
  <c r="AR37" i="25"/>
  <c r="AQ37" i="25"/>
  <c r="AS36" i="25"/>
  <c r="AR36" i="25"/>
  <c r="AQ36" i="25"/>
  <c r="AS35" i="25"/>
  <c r="AR35" i="25"/>
  <c r="AQ35" i="25"/>
  <c r="AS34" i="25"/>
  <c r="AR34" i="25"/>
  <c r="AQ34" i="25"/>
  <c r="AS33" i="25"/>
  <c r="AR33" i="25"/>
  <c r="AQ33" i="25"/>
  <c r="AS32" i="25"/>
  <c r="AR32" i="25"/>
  <c r="AQ32" i="25"/>
  <c r="AS31" i="25"/>
  <c r="AR31" i="25"/>
  <c r="AQ31" i="25"/>
  <c r="AS30" i="25"/>
  <c r="AR30" i="25"/>
  <c r="AQ30" i="25"/>
  <c r="AS29" i="25"/>
  <c r="AR29" i="25"/>
  <c r="AQ29" i="25"/>
  <c r="AS28" i="25"/>
  <c r="AR28" i="25"/>
  <c r="AQ28" i="25"/>
  <c r="AS27" i="25"/>
  <c r="AR27" i="25"/>
  <c r="AQ27" i="25"/>
  <c r="AS26" i="25"/>
  <c r="AR26" i="25"/>
  <c r="AQ26" i="25"/>
  <c r="AS25" i="25"/>
  <c r="AR25" i="25"/>
  <c r="AQ25" i="25"/>
  <c r="AS24" i="25"/>
  <c r="AR24" i="25"/>
  <c r="AQ24" i="25"/>
  <c r="AS23" i="25"/>
  <c r="AR23" i="25"/>
  <c r="AQ23" i="25"/>
  <c r="AS22" i="25"/>
  <c r="AR22" i="25"/>
  <c r="AQ22" i="25"/>
  <c r="AS21" i="25"/>
  <c r="AR21" i="25"/>
  <c r="AQ21" i="25"/>
  <c r="AS20" i="25"/>
  <c r="AR20" i="25"/>
  <c r="AQ20" i="25"/>
  <c r="AS19" i="25"/>
  <c r="AR19" i="25"/>
  <c r="AQ19" i="25"/>
  <c r="AS18" i="25"/>
  <c r="AR18" i="25"/>
  <c r="AQ18" i="25"/>
  <c r="AS17" i="25"/>
  <c r="AR17" i="25"/>
  <c r="AQ17" i="25"/>
  <c r="AS16" i="25"/>
  <c r="AR16" i="25"/>
  <c r="AQ16" i="25"/>
  <c r="AS15" i="25"/>
  <c r="AR15" i="25"/>
  <c r="AQ15" i="25"/>
  <c r="AO41" i="25"/>
  <c r="AN41" i="25"/>
  <c r="AM41" i="25"/>
  <c r="AO40" i="25"/>
  <c r="AN40" i="25"/>
  <c r="AM40" i="25"/>
  <c r="AO39" i="25"/>
  <c r="AN39" i="25"/>
  <c r="AM39" i="25"/>
  <c r="AO38" i="25"/>
  <c r="AN38" i="25"/>
  <c r="AM38" i="25"/>
  <c r="AO37" i="25"/>
  <c r="AN37" i="25"/>
  <c r="AM37" i="25"/>
  <c r="AO36" i="25"/>
  <c r="AN36" i="25"/>
  <c r="AM36" i="25"/>
  <c r="AO35" i="25"/>
  <c r="AN35" i="25"/>
  <c r="AM35" i="25"/>
  <c r="AO34" i="25"/>
  <c r="AN34" i="25"/>
  <c r="AM34" i="25"/>
  <c r="AO33" i="25"/>
  <c r="AN33" i="25"/>
  <c r="AM33" i="25"/>
  <c r="AO32" i="25"/>
  <c r="AN32" i="25"/>
  <c r="AM32" i="25"/>
  <c r="AO31" i="25"/>
  <c r="AN31" i="25"/>
  <c r="AM31" i="25"/>
  <c r="AO30" i="25"/>
  <c r="AN30" i="25"/>
  <c r="AM30" i="25"/>
  <c r="AO29" i="25"/>
  <c r="AN29" i="25"/>
  <c r="AM29" i="25"/>
  <c r="AO28" i="25"/>
  <c r="AN28" i="25"/>
  <c r="AM28" i="25"/>
  <c r="AO27" i="25"/>
  <c r="AN27" i="25"/>
  <c r="AM27" i="25"/>
  <c r="AO26" i="25"/>
  <c r="AN26" i="25"/>
  <c r="AM26" i="25"/>
  <c r="AO25" i="25"/>
  <c r="AN25" i="25"/>
  <c r="AM25" i="25"/>
  <c r="AO24" i="25"/>
  <c r="AN24" i="25"/>
  <c r="AM24" i="25"/>
  <c r="AO23" i="25"/>
  <c r="AN23" i="25"/>
  <c r="AM23" i="25"/>
  <c r="AO22" i="25"/>
  <c r="AN22" i="25"/>
  <c r="AM22" i="25"/>
  <c r="AO21" i="25"/>
  <c r="AN21" i="25"/>
  <c r="AM21" i="25"/>
  <c r="AO20" i="25"/>
  <c r="AN20" i="25"/>
  <c r="AM20" i="25"/>
  <c r="AO19" i="25"/>
  <c r="AN19" i="25"/>
  <c r="AM19" i="25"/>
  <c r="AO18" i="25"/>
  <c r="AN18" i="25"/>
  <c r="AM18" i="25"/>
  <c r="AO17" i="25"/>
  <c r="AN17" i="25"/>
  <c r="AM17" i="25"/>
  <c r="AO16" i="25"/>
  <c r="AN16" i="25"/>
  <c r="AM16" i="25"/>
  <c r="AO15" i="25"/>
  <c r="AN15" i="25"/>
  <c r="AM15" i="25"/>
  <c r="AK41" i="25"/>
  <c r="AJ41" i="25"/>
  <c r="AI41" i="25"/>
  <c r="AK40" i="25"/>
  <c r="AJ40" i="25"/>
  <c r="AI40" i="25"/>
  <c r="AK39" i="25"/>
  <c r="AJ39" i="25"/>
  <c r="AI39" i="25"/>
  <c r="AK38" i="25"/>
  <c r="AJ38" i="25"/>
  <c r="AI38" i="25"/>
  <c r="AK37" i="25"/>
  <c r="AJ37" i="25"/>
  <c r="AI37" i="25"/>
  <c r="AK36" i="25"/>
  <c r="AJ36" i="25"/>
  <c r="AI36" i="25"/>
  <c r="AK35" i="25"/>
  <c r="AJ35" i="25"/>
  <c r="AI35" i="25"/>
  <c r="AK34" i="25"/>
  <c r="AJ34" i="25"/>
  <c r="AI34" i="25"/>
  <c r="AK33" i="25"/>
  <c r="AJ33" i="25"/>
  <c r="AI33" i="25"/>
  <c r="AK32" i="25"/>
  <c r="AJ32" i="25"/>
  <c r="AI32" i="25"/>
  <c r="AK31" i="25"/>
  <c r="AJ31" i="25"/>
  <c r="AI31" i="25"/>
  <c r="AK30" i="25"/>
  <c r="AJ30" i="25"/>
  <c r="AI30" i="25"/>
  <c r="AK29" i="25"/>
  <c r="AJ29" i="25"/>
  <c r="AI29" i="25"/>
  <c r="AK28" i="25"/>
  <c r="AJ28" i="25"/>
  <c r="AI28" i="25"/>
  <c r="AK27" i="25"/>
  <c r="AJ27" i="25"/>
  <c r="AI27" i="25"/>
  <c r="AK26" i="25"/>
  <c r="AJ26" i="25"/>
  <c r="AI26" i="25"/>
  <c r="AK25" i="25"/>
  <c r="AJ25" i="25"/>
  <c r="AI25" i="25"/>
  <c r="AK24" i="25"/>
  <c r="AJ24" i="25"/>
  <c r="AI24" i="25"/>
  <c r="AK23" i="25"/>
  <c r="AJ23" i="25"/>
  <c r="AI23" i="25"/>
  <c r="AK22" i="25"/>
  <c r="AJ22" i="25"/>
  <c r="AI22" i="25"/>
  <c r="AK21" i="25"/>
  <c r="AJ21" i="25"/>
  <c r="AI21" i="25"/>
  <c r="AK20" i="25"/>
  <c r="AJ20" i="25"/>
  <c r="AI20" i="25"/>
  <c r="AK19" i="25"/>
  <c r="AJ19" i="25"/>
  <c r="AI19" i="25"/>
  <c r="AK18" i="25"/>
  <c r="AJ18" i="25"/>
  <c r="AI18" i="25"/>
  <c r="AK17" i="25"/>
  <c r="AJ17" i="25"/>
  <c r="AI17" i="25"/>
  <c r="AK16" i="25"/>
  <c r="AJ16" i="25"/>
  <c r="AI16" i="25"/>
  <c r="AK15" i="25"/>
  <c r="AJ15" i="25"/>
  <c r="AI15" i="25"/>
  <c r="AG41" i="25"/>
  <c r="AF41" i="25"/>
  <c r="AG40" i="25"/>
  <c r="AF40" i="25"/>
  <c r="AG39" i="25"/>
  <c r="AF39" i="25"/>
  <c r="AG38" i="25"/>
  <c r="AF38" i="25"/>
  <c r="AG37" i="25"/>
  <c r="AF37" i="25"/>
  <c r="AG36" i="25"/>
  <c r="AF36" i="25"/>
  <c r="AG35" i="25"/>
  <c r="AF35" i="25"/>
  <c r="AG34" i="25"/>
  <c r="AF34" i="25"/>
  <c r="AG33" i="25"/>
  <c r="AF33" i="25"/>
  <c r="AG32" i="25"/>
  <c r="AF32" i="25"/>
  <c r="AG31" i="25"/>
  <c r="AF31" i="25"/>
  <c r="AG30" i="25"/>
  <c r="AF30" i="25"/>
  <c r="AG29" i="25"/>
  <c r="AF29" i="25"/>
  <c r="AG28" i="25"/>
  <c r="AF28" i="25"/>
  <c r="AG27" i="25"/>
  <c r="AF27" i="25"/>
  <c r="AG26" i="25"/>
  <c r="AF26" i="25"/>
  <c r="AG25" i="25"/>
  <c r="AF25" i="25"/>
  <c r="AG24" i="25"/>
  <c r="AF24" i="25"/>
  <c r="AG23" i="25"/>
  <c r="AF23" i="25"/>
  <c r="AG22" i="25"/>
  <c r="AF22" i="25"/>
  <c r="AG21" i="25"/>
  <c r="AF21" i="25"/>
  <c r="AG20" i="25"/>
  <c r="AF20" i="25"/>
  <c r="AG19" i="25"/>
  <c r="AF19" i="25"/>
  <c r="AG18" i="25"/>
  <c r="AF18" i="25"/>
  <c r="AG17" i="25"/>
  <c r="AF17" i="25"/>
  <c r="AG16" i="25"/>
  <c r="AF16" i="25"/>
  <c r="AG15" i="25"/>
  <c r="AF15" i="25"/>
  <c r="AE41" i="25"/>
  <c r="AE40" i="25"/>
  <c r="AE39" i="25"/>
  <c r="AE38" i="25"/>
  <c r="AE37" i="25"/>
  <c r="AE36" i="25"/>
  <c r="AE35" i="25"/>
  <c r="AE34" i="25"/>
  <c r="AE33" i="25"/>
  <c r="AE32" i="25"/>
  <c r="AE31" i="25"/>
  <c r="AE30" i="25"/>
  <c r="AE29" i="25"/>
  <c r="AE28" i="25"/>
  <c r="AE27" i="25"/>
  <c r="AE26" i="25"/>
  <c r="AE25" i="25"/>
  <c r="AE24" i="25"/>
  <c r="AE23" i="25"/>
  <c r="AE22" i="25"/>
  <c r="AE21" i="25"/>
  <c r="AE20" i="25"/>
  <c r="AE19" i="25"/>
  <c r="AE18" i="25"/>
  <c r="AE17" i="25"/>
  <c r="AE16" i="25"/>
  <c r="AE15" i="25"/>
  <c r="AB95" i="23"/>
  <c r="AA95" i="23"/>
  <c r="Z95" i="23"/>
  <c r="AB94" i="23"/>
  <c r="AA94" i="23"/>
  <c r="Z94" i="23"/>
  <c r="AB93" i="23"/>
  <c r="AA93" i="23"/>
  <c r="Z93" i="23"/>
  <c r="AB89" i="23"/>
  <c r="AA89" i="23"/>
  <c r="Z89" i="23"/>
  <c r="AB88" i="23"/>
  <c r="AA88" i="23"/>
  <c r="Z88" i="23"/>
  <c r="AB87" i="23"/>
  <c r="AA87" i="23"/>
  <c r="Z87" i="23"/>
  <c r="X95" i="23"/>
  <c r="W95" i="23"/>
  <c r="V95" i="23"/>
  <c r="X94" i="23"/>
  <c r="W94" i="23"/>
  <c r="V94" i="23"/>
  <c r="X93" i="23"/>
  <c r="W93" i="23"/>
  <c r="V93" i="23"/>
  <c r="X90" i="23"/>
  <c r="W90" i="23"/>
  <c r="V90" i="23"/>
  <c r="X89" i="23"/>
  <c r="W89" i="23"/>
  <c r="V89" i="23"/>
  <c r="X88" i="23"/>
  <c r="W88" i="23"/>
  <c r="V88" i="23"/>
  <c r="X87" i="23"/>
  <c r="W87" i="23"/>
  <c r="V87" i="23"/>
  <c r="T95" i="23"/>
  <c r="S95" i="23"/>
  <c r="R95" i="23"/>
  <c r="T94" i="23"/>
  <c r="S94" i="23"/>
  <c r="R94" i="23"/>
  <c r="T93" i="23"/>
  <c r="S93" i="23"/>
  <c r="R93" i="23"/>
  <c r="T90" i="23"/>
  <c r="S90" i="23"/>
  <c r="R90" i="23"/>
  <c r="T89" i="23"/>
  <c r="S89" i="23"/>
  <c r="R89" i="23"/>
  <c r="T88" i="23"/>
  <c r="S88" i="23"/>
  <c r="R88" i="23"/>
  <c r="T87" i="23"/>
  <c r="S87" i="23"/>
  <c r="R87" i="23"/>
  <c r="P95" i="23"/>
  <c r="O95" i="23"/>
  <c r="N95" i="23"/>
  <c r="P94" i="23"/>
  <c r="O94" i="23"/>
  <c r="N94" i="23"/>
  <c r="P93" i="23"/>
  <c r="O93" i="23"/>
  <c r="N93" i="23"/>
  <c r="P90" i="23"/>
  <c r="O90" i="23"/>
  <c r="N90" i="23"/>
  <c r="P89" i="23"/>
  <c r="O89" i="23"/>
  <c r="N89" i="23"/>
  <c r="P88" i="23"/>
  <c r="O88" i="23"/>
  <c r="N88" i="23"/>
  <c r="P87" i="23"/>
  <c r="O87" i="23"/>
  <c r="N87" i="23"/>
  <c r="L95" i="23"/>
  <c r="K95" i="23"/>
  <c r="J95" i="23"/>
  <c r="L94" i="23"/>
  <c r="K94" i="23"/>
  <c r="J94" i="23"/>
  <c r="L93" i="23"/>
  <c r="K93" i="23"/>
  <c r="J93" i="23"/>
  <c r="L90" i="23"/>
  <c r="K90" i="23"/>
  <c r="J90" i="23"/>
  <c r="L89" i="23"/>
  <c r="K89" i="23"/>
  <c r="J89" i="23"/>
  <c r="L88" i="23"/>
  <c r="K88" i="23"/>
  <c r="J88" i="23"/>
  <c r="L87" i="23"/>
  <c r="K87" i="23"/>
  <c r="J87" i="23"/>
  <c r="H95" i="23"/>
  <c r="G95" i="23"/>
  <c r="F95" i="23"/>
  <c r="H94" i="23"/>
  <c r="G94" i="23"/>
  <c r="F94" i="23"/>
  <c r="H93" i="23"/>
  <c r="G93" i="23"/>
  <c r="F93" i="23"/>
  <c r="H90" i="23"/>
  <c r="G90" i="23"/>
  <c r="F90" i="23"/>
  <c r="H89" i="23"/>
  <c r="G89" i="23"/>
  <c r="F89" i="23"/>
  <c r="H88" i="23"/>
  <c r="G88" i="23"/>
  <c r="F88" i="23"/>
  <c r="H87" i="23"/>
  <c r="G87" i="23"/>
  <c r="F87" i="23"/>
  <c r="D95" i="23"/>
  <c r="C95" i="23"/>
  <c r="B95" i="23"/>
  <c r="D94" i="23"/>
  <c r="C94" i="23"/>
  <c r="B94" i="23"/>
  <c r="D93" i="23"/>
  <c r="C93" i="23"/>
  <c r="B93" i="23"/>
  <c r="D90" i="23"/>
  <c r="C90" i="23"/>
  <c r="B90" i="23"/>
  <c r="D89" i="23"/>
  <c r="C89" i="23"/>
  <c r="B89" i="23"/>
  <c r="D88" i="23"/>
  <c r="C88" i="23"/>
  <c r="B88" i="23"/>
  <c r="D87" i="23"/>
  <c r="C87" i="23"/>
  <c r="B87" i="23"/>
  <c r="AB45" i="23"/>
  <c r="AA45" i="23"/>
  <c r="Z45" i="23"/>
  <c r="X45" i="23"/>
  <c r="W45" i="23"/>
  <c r="V45" i="23"/>
  <c r="T45" i="23"/>
  <c r="S45" i="23"/>
  <c r="R45" i="23"/>
  <c r="P45" i="23"/>
  <c r="O45" i="23"/>
  <c r="N45" i="23"/>
  <c r="L45" i="23"/>
  <c r="K45" i="23"/>
  <c r="J45" i="23"/>
  <c r="H45" i="23"/>
  <c r="G45" i="23"/>
  <c r="F45" i="23"/>
  <c r="D45" i="23"/>
  <c r="C45" i="23"/>
  <c r="B45" i="23"/>
  <c r="AB44" i="23"/>
  <c r="AA44" i="23"/>
  <c r="Z44" i="23"/>
  <c r="X44" i="23"/>
  <c r="W44" i="23"/>
  <c r="V44" i="23"/>
  <c r="T44" i="23"/>
  <c r="S44" i="23"/>
  <c r="R44" i="23"/>
  <c r="P44" i="23"/>
  <c r="O44" i="23"/>
  <c r="N44" i="23"/>
  <c r="L44" i="23"/>
  <c r="K44" i="23"/>
  <c r="J44" i="23"/>
  <c r="H44" i="23"/>
  <c r="G44" i="23"/>
  <c r="F44" i="23"/>
  <c r="D44" i="23"/>
  <c r="C44" i="23"/>
  <c r="B44" i="23"/>
  <c r="AB43" i="23"/>
  <c r="AA43" i="23"/>
  <c r="Z43" i="23"/>
  <c r="X43" i="23"/>
  <c r="W43" i="23"/>
  <c r="V43" i="23"/>
  <c r="T43" i="23"/>
  <c r="S43" i="23"/>
  <c r="R43" i="23"/>
  <c r="P43" i="23"/>
  <c r="O43" i="23"/>
  <c r="N43" i="23"/>
  <c r="L43" i="23"/>
  <c r="K43" i="23"/>
  <c r="J43" i="23"/>
  <c r="H43" i="23"/>
  <c r="G43" i="23"/>
  <c r="F43" i="23"/>
  <c r="D43" i="23"/>
  <c r="C43" i="23"/>
  <c r="B43" i="23"/>
  <c r="X40" i="23"/>
  <c r="W40" i="23"/>
  <c r="V40" i="23"/>
  <c r="T40" i="23"/>
  <c r="S40" i="23"/>
  <c r="R40" i="23"/>
  <c r="P40" i="23"/>
  <c r="O40" i="23"/>
  <c r="N40" i="23"/>
  <c r="L40" i="23"/>
  <c r="K40" i="23"/>
  <c r="J40" i="23"/>
  <c r="H40" i="23"/>
  <c r="G40" i="23"/>
  <c r="F40" i="23"/>
  <c r="D40" i="23"/>
  <c r="C40" i="23"/>
  <c r="B40" i="23"/>
  <c r="AB39" i="23"/>
  <c r="AA39" i="23"/>
  <c r="Z39" i="23"/>
  <c r="X39" i="23"/>
  <c r="W39" i="23"/>
  <c r="V39" i="23"/>
  <c r="T39" i="23"/>
  <c r="S39" i="23"/>
  <c r="R39" i="23"/>
  <c r="P39" i="23"/>
  <c r="O39" i="23"/>
  <c r="N39" i="23"/>
  <c r="L39" i="23"/>
  <c r="K39" i="23"/>
  <c r="J39" i="23"/>
  <c r="H39" i="23"/>
  <c r="G39" i="23"/>
  <c r="F39" i="23"/>
  <c r="D39" i="23"/>
  <c r="C39" i="23"/>
  <c r="B39" i="23"/>
  <c r="AB38" i="23"/>
  <c r="AA38" i="23"/>
  <c r="Z38" i="23"/>
  <c r="X38" i="23"/>
  <c r="W38" i="23"/>
  <c r="V38" i="23"/>
  <c r="T38" i="23"/>
  <c r="S38" i="23"/>
  <c r="R38" i="23"/>
  <c r="P38" i="23"/>
  <c r="O38" i="23"/>
  <c r="N38" i="23"/>
  <c r="L38" i="23"/>
  <c r="K38" i="23"/>
  <c r="J38" i="23"/>
  <c r="H38" i="23"/>
  <c r="G38" i="23"/>
  <c r="F38" i="23"/>
  <c r="D38" i="23"/>
  <c r="C38" i="23"/>
  <c r="B38" i="23"/>
  <c r="AB37" i="23"/>
  <c r="AA37" i="23"/>
  <c r="Z37" i="23"/>
  <c r="X37" i="23"/>
  <c r="W37" i="23"/>
  <c r="V37" i="23"/>
  <c r="T37" i="23"/>
  <c r="S37" i="23"/>
  <c r="R37" i="23"/>
  <c r="P37" i="23"/>
  <c r="O37" i="23"/>
  <c r="N37" i="23"/>
  <c r="L37" i="23"/>
  <c r="K37" i="23"/>
  <c r="J37" i="23"/>
  <c r="H37" i="23"/>
  <c r="G37" i="23"/>
  <c r="F37" i="23"/>
  <c r="D37" i="23"/>
  <c r="C37" i="23"/>
  <c r="B37" i="23"/>
  <c r="BE87" i="21"/>
  <c r="BD87" i="21"/>
  <c r="BC87" i="21"/>
  <c r="BE86" i="21"/>
  <c r="BD86" i="21"/>
  <c r="BC86" i="21"/>
  <c r="BE85" i="21"/>
  <c r="BD85" i="21"/>
  <c r="BC85" i="21"/>
  <c r="BE84" i="21"/>
  <c r="BD84" i="21"/>
  <c r="BC84" i="21"/>
  <c r="BE83" i="21"/>
  <c r="BD83" i="21"/>
  <c r="BC83" i="21"/>
  <c r="BE82" i="21"/>
  <c r="BD82" i="21"/>
  <c r="BC82" i="21"/>
  <c r="BE81" i="21"/>
  <c r="BD81" i="21"/>
  <c r="BC81" i="21"/>
  <c r="BE80" i="21"/>
  <c r="BD80" i="21"/>
  <c r="BC80" i="21"/>
  <c r="BE79" i="21"/>
  <c r="BD79" i="21"/>
  <c r="BC79" i="21"/>
  <c r="BE78" i="21"/>
  <c r="BD78" i="21"/>
  <c r="BC78" i="21"/>
  <c r="BE77" i="21"/>
  <c r="BD77" i="21"/>
  <c r="BC77" i="21"/>
  <c r="BE76" i="21"/>
  <c r="BD76" i="21"/>
  <c r="BC76" i="21"/>
  <c r="BE75" i="21"/>
  <c r="BD75" i="21"/>
  <c r="BC75" i="21"/>
  <c r="BE74" i="21"/>
  <c r="BD74" i="21"/>
  <c r="BC74" i="21"/>
  <c r="BE73" i="21"/>
  <c r="BD73" i="21"/>
  <c r="BC73" i="21"/>
  <c r="BE72" i="21"/>
  <c r="BD72" i="21"/>
  <c r="BC72" i="21"/>
  <c r="BE71" i="21"/>
  <c r="BD71" i="21"/>
  <c r="BC71" i="21"/>
  <c r="BE70" i="21"/>
  <c r="BD70" i="21"/>
  <c r="BC70" i="21"/>
  <c r="BE69" i="21"/>
  <c r="BD69" i="21"/>
  <c r="BC69" i="21"/>
  <c r="BE68" i="21"/>
  <c r="BD68" i="21"/>
  <c r="BC68" i="21"/>
  <c r="BE67" i="21"/>
  <c r="BD67" i="21"/>
  <c r="BC67" i="21"/>
  <c r="BE66" i="21"/>
  <c r="BD66" i="21"/>
  <c r="BC66" i="21"/>
  <c r="BE65" i="21"/>
  <c r="BD65" i="21"/>
  <c r="BC65" i="21"/>
  <c r="BE64" i="21"/>
  <c r="BD64" i="21"/>
  <c r="BC64" i="21"/>
  <c r="BE63" i="21"/>
  <c r="BD63" i="21"/>
  <c r="BC63" i="21"/>
  <c r="BE62" i="21"/>
  <c r="BD62" i="21"/>
  <c r="BC62" i="21"/>
  <c r="BE61" i="21"/>
  <c r="BD61" i="21"/>
  <c r="BC61" i="21"/>
  <c r="BA87" i="21"/>
  <c r="AZ87" i="21"/>
  <c r="AY87" i="21"/>
  <c r="BA86" i="21"/>
  <c r="AZ86" i="21"/>
  <c r="AY86" i="21"/>
  <c r="BA85" i="21"/>
  <c r="AZ85" i="21"/>
  <c r="AY85" i="21"/>
  <c r="BA84" i="21"/>
  <c r="AZ84" i="21"/>
  <c r="AY84" i="21"/>
  <c r="BA83" i="21"/>
  <c r="AZ83" i="21"/>
  <c r="AY83" i="21"/>
  <c r="BA82" i="21"/>
  <c r="AZ82" i="21"/>
  <c r="AY82" i="21"/>
  <c r="BA81" i="21"/>
  <c r="AZ81" i="21"/>
  <c r="AY81" i="21"/>
  <c r="BA80" i="21"/>
  <c r="AZ80" i="21"/>
  <c r="AY80" i="21"/>
  <c r="BA79" i="21"/>
  <c r="AZ79" i="21"/>
  <c r="AY79" i="21"/>
  <c r="BA78" i="21"/>
  <c r="AZ78" i="21"/>
  <c r="AY78" i="21"/>
  <c r="BA77" i="21"/>
  <c r="AZ77" i="21"/>
  <c r="AY77" i="21"/>
  <c r="BA76" i="21"/>
  <c r="AZ76" i="21"/>
  <c r="AY76" i="21"/>
  <c r="BA75" i="21"/>
  <c r="AZ75" i="21"/>
  <c r="AY75" i="21"/>
  <c r="BA74" i="21"/>
  <c r="AZ74" i="21"/>
  <c r="AY74" i="21"/>
  <c r="BA73" i="21"/>
  <c r="AZ73" i="21"/>
  <c r="AY73" i="21"/>
  <c r="BA72" i="21"/>
  <c r="AZ72" i="21"/>
  <c r="AY72" i="21"/>
  <c r="BA71" i="21"/>
  <c r="AZ71" i="21"/>
  <c r="AY71" i="21"/>
  <c r="BA70" i="21"/>
  <c r="AZ70" i="21"/>
  <c r="AY70" i="21"/>
  <c r="BA69" i="21"/>
  <c r="AZ69" i="21"/>
  <c r="AY69" i="21"/>
  <c r="BA68" i="21"/>
  <c r="AZ68" i="21"/>
  <c r="AY68" i="21"/>
  <c r="BA67" i="21"/>
  <c r="AZ67" i="21"/>
  <c r="AY67" i="21"/>
  <c r="BA66" i="21"/>
  <c r="AZ66" i="21"/>
  <c r="AY66" i="21"/>
  <c r="BA65" i="21"/>
  <c r="AZ65" i="21"/>
  <c r="AY65" i="21"/>
  <c r="BA64" i="21"/>
  <c r="AZ64" i="21"/>
  <c r="AY64" i="21"/>
  <c r="BA63" i="21"/>
  <c r="AZ63" i="21"/>
  <c r="AY63" i="21"/>
  <c r="BA62" i="21"/>
  <c r="AZ62" i="21"/>
  <c r="AY62" i="21"/>
  <c r="BA61" i="21"/>
  <c r="AZ61" i="21"/>
  <c r="AY61" i="21"/>
  <c r="AW87" i="21"/>
  <c r="AV87" i="21"/>
  <c r="AU87" i="21"/>
  <c r="AW86" i="21"/>
  <c r="AV86" i="21"/>
  <c r="AU86" i="21"/>
  <c r="AW85" i="21"/>
  <c r="AV85" i="21"/>
  <c r="AU85" i="21"/>
  <c r="AW84" i="21"/>
  <c r="AV84" i="21"/>
  <c r="AU84" i="21"/>
  <c r="AW83" i="21"/>
  <c r="AV83" i="21"/>
  <c r="AU83" i="21"/>
  <c r="AW82" i="21"/>
  <c r="AV82" i="21"/>
  <c r="AU82" i="21"/>
  <c r="AW81" i="21"/>
  <c r="AV81" i="21"/>
  <c r="AU81" i="21"/>
  <c r="AW80" i="21"/>
  <c r="AV80" i="21"/>
  <c r="AU80" i="21"/>
  <c r="AW79" i="21"/>
  <c r="AV79" i="21"/>
  <c r="AU79" i="21"/>
  <c r="AW78" i="21"/>
  <c r="AV78" i="21"/>
  <c r="AU78" i="21"/>
  <c r="AW77" i="21"/>
  <c r="AV77" i="21"/>
  <c r="AU77" i="21"/>
  <c r="AW76" i="21"/>
  <c r="AV76" i="21"/>
  <c r="AU76" i="21"/>
  <c r="AW75" i="21"/>
  <c r="AV75" i="21"/>
  <c r="AU75" i="21"/>
  <c r="AW74" i="21"/>
  <c r="AV74" i="21"/>
  <c r="AU74" i="21"/>
  <c r="AW73" i="21"/>
  <c r="AV73" i="21"/>
  <c r="AU73" i="21"/>
  <c r="AW72" i="21"/>
  <c r="AV72" i="21"/>
  <c r="AU72" i="21"/>
  <c r="AW71" i="21"/>
  <c r="AV71" i="21"/>
  <c r="AU71" i="21"/>
  <c r="AW70" i="21"/>
  <c r="AV70" i="21"/>
  <c r="AU70" i="21"/>
  <c r="AW69" i="21"/>
  <c r="AV69" i="21"/>
  <c r="AU69" i="21"/>
  <c r="AW68" i="21"/>
  <c r="AV68" i="21"/>
  <c r="AU68" i="21"/>
  <c r="AW67" i="21"/>
  <c r="AV67" i="21"/>
  <c r="AU67" i="21"/>
  <c r="AW66" i="21"/>
  <c r="AV66" i="21"/>
  <c r="AU66" i="21"/>
  <c r="AW65" i="21"/>
  <c r="AV65" i="21"/>
  <c r="AU65" i="21"/>
  <c r="AW64" i="21"/>
  <c r="AV64" i="21"/>
  <c r="AU64" i="21"/>
  <c r="AW63" i="21"/>
  <c r="AV63" i="21"/>
  <c r="AU63" i="21"/>
  <c r="AW62" i="21"/>
  <c r="AV62" i="21"/>
  <c r="AU62" i="21"/>
  <c r="AW61" i="21"/>
  <c r="AV61" i="21"/>
  <c r="AU61" i="21"/>
  <c r="AS87" i="21"/>
  <c r="AR87" i="21"/>
  <c r="AQ87" i="21"/>
  <c r="AS86" i="21"/>
  <c r="AR86" i="21"/>
  <c r="AQ86" i="21"/>
  <c r="AS85" i="21"/>
  <c r="AR85" i="21"/>
  <c r="AQ85" i="21"/>
  <c r="AS84" i="21"/>
  <c r="AR84" i="21"/>
  <c r="AQ84" i="21"/>
  <c r="AS83" i="21"/>
  <c r="AR83" i="21"/>
  <c r="AQ83" i="21"/>
  <c r="AS82" i="21"/>
  <c r="AR82" i="21"/>
  <c r="AQ82" i="21"/>
  <c r="AS81" i="21"/>
  <c r="AR81" i="21"/>
  <c r="AQ81" i="21"/>
  <c r="AS80" i="21"/>
  <c r="AR80" i="21"/>
  <c r="AQ80" i="21"/>
  <c r="AS79" i="21"/>
  <c r="AR79" i="21"/>
  <c r="AQ79" i="21"/>
  <c r="AS78" i="21"/>
  <c r="AR78" i="21"/>
  <c r="AQ78" i="21"/>
  <c r="AS77" i="21"/>
  <c r="AR77" i="21"/>
  <c r="AQ77" i="21"/>
  <c r="AS76" i="21"/>
  <c r="AR76" i="21"/>
  <c r="AQ76" i="21"/>
  <c r="AS75" i="21"/>
  <c r="AR75" i="21"/>
  <c r="AQ75" i="21"/>
  <c r="AS74" i="21"/>
  <c r="AR74" i="21"/>
  <c r="AQ74" i="21"/>
  <c r="AS73" i="21"/>
  <c r="AR73" i="21"/>
  <c r="AQ73" i="21"/>
  <c r="AS72" i="21"/>
  <c r="AR72" i="21"/>
  <c r="AQ72" i="21"/>
  <c r="AS71" i="21"/>
  <c r="AR71" i="21"/>
  <c r="AQ71" i="21"/>
  <c r="AS70" i="21"/>
  <c r="AR70" i="21"/>
  <c r="AQ70" i="21"/>
  <c r="AS69" i="21"/>
  <c r="AR69" i="21"/>
  <c r="AQ69" i="21"/>
  <c r="AS68" i="21"/>
  <c r="AR68" i="21"/>
  <c r="AQ68" i="21"/>
  <c r="AS67" i="21"/>
  <c r="AR67" i="21"/>
  <c r="AQ67" i="21"/>
  <c r="AS66" i="21"/>
  <c r="AR66" i="21"/>
  <c r="AQ66" i="21"/>
  <c r="AS65" i="21"/>
  <c r="AR65" i="21"/>
  <c r="AQ65" i="21"/>
  <c r="AS64" i="21"/>
  <c r="AR64" i="21"/>
  <c r="AQ64" i="21"/>
  <c r="AS63" i="21"/>
  <c r="AR63" i="21"/>
  <c r="AQ63" i="21"/>
  <c r="AS62" i="21"/>
  <c r="AR62" i="21"/>
  <c r="AQ62" i="21"/>
  <c r="AS61" i="21"/>
  <c r="AR61" i="21"/>
  <c r="AQ61" i="21"/>
  <c r="AO87" i="21"/>
  <c r="AN87" i="21"/>
  <c r="AM87" i="21"/>
  <c r="AO86" i="21"/>
  <c r="AN86" i="21"/>
  <c r="AM86" i="21"/>
  <c r="AO85" i="21"/>
  <c r="AN85" i="21"/>
  <c r="AM85" i="21"/>
  <c r="AO84" i="21"/>
  <c r="AN84" i="21"/>
  <c r="AM84" i="21"/>
  <c r="AO83" i="21"/>
  <c r="AN83" i="21"/>
  <c r="AM83" i="21"/>
  <c r="AO82" i="21"/>
  <c r="AN82" i="21"/>
  <c r="AM82" i="21"/>
  <c r="AO81" i="21"/>
  <c r="AN81" i="21"/>
  <c r="AM81" i="21"/>
  <c r="AO80" i="21"/>
  <c r="AN80" i="21"/>
  <c r="AM80" i="21"/>
  <c r="AO79" i="21"/>
  <c r="AN79" i="21"/>
  <c r="AM79" i="21"/>
  <c r="AO78" i="21"/>
  <c r="AN78" i="21"/>
  <c r="AM78" i="21"/>
  <c r="AO77" i="21"/>
  <c r="AN77" i="21"/>
  <c r="AM77" i="21"/>
  <c r="AO76" i="21"/>
  <c r="AN76" i="21"/>
  <c r="AM76" i="21"/>
  <c r="AO75" i="21"/>
  <c r="AN75" i="21"/>
  <c r="AM75" i="21"/>
  <c r="AO74" i="21"/>
  <c r="AN74" i="21"/>
  <c r="AM74" i="21"/>
  <c r="AO73" i="21"/>
  <c r="AN73" i="21"/>
  <c r="AM73" i="21"/>
  <c r="AO72" i="21"/>
  <c r="AN72" i="21"/>
  <c r="AM72" i="21"/>
  <c r="AO71" i="21"/>
  <c r="AN71" i="21"/>
  <c r="AM71" i="21"/>
  <c r="AO70" i="21"/>
  <c r="AN70" i="21"/>
  <c r="AM70" i="21"/>
  <c r="AO69" i="21"/>
  <c r="AN69" i="21"/>
  <c r="AM69" i="21"/>
  <c r="AO68" i="21"/>
  <c r="AN68" i="21"/>
  <c r="AM68" i="21"/>
  <c r="AO67" i="21"/>
  <c r="AN67" i="21"/>
  <c r="AM67" i="21"/>
  <c r="AO66" i="21"/>
  <c r="AN66" i="21"/>
  <c r="AM66" i="21"/>
  <c r="AO65" i="21"/>
  <c r="AN65" i="21"/>
  <c r="AM65" i="21"/>
  <c r="AO64" i="21"/>
  <c r="AN64" i="21"/>
  <c r="AM64" i="21"/>
  <c r="AO63" i="21"/>
  <c r="AN63" i="21"/>
  <c r="AM63" i="21"/>
  <c r="AO62" i="21"/>
  <c r="AN62" i="21"/>
  <c r="AM62" i="21"/>
  <c r="AO61" i="21"/>
  <c r="AN61" i="21"/>
  <c r="AM61" i="21"/>
  <c r="AK87" i="21"/>
  <c r="AJ87" i="21"/>
  <c r="AI87" i="21"/>
  <c r="AK86" i="21"/>
  <c r="AJ86" i="21"/>
  <c r="AI86" i="21"/>
  <c r="AK85" i="21"/>
  <c r="AJ85" i="21"/>
  <c r="AI85" i="21"/>
  <c r="AK84" i="21"/>
  <c r="AJ84" i="21"/>
  <c r="AI84" i="21"/>
  <c r="AK83" i="21"/>
  <c r="AJ83" i="21"/>
  <c r="AI83" i="21"/>
  <c r="AK82" i="21"/>
  <c r="AJ82" i="21"/>
  <c r="AI82" i="21"/>
  <c r="AK81" i="21"/>
  <c r="AJ81" i="21"/>
  <c r="AI81" i="21"/>
  <c r="AK80" i="21"/>
  <c r="AJ80" i="21"/>
  <c r="AI80" i="21"/>
  <c r="AK79" i="21"/>
  <c r="AJ79" i="21"/>
  <c r="AI79" i="21"/>
  <c r="AK78" i="21"/>
  <c r="AJ78" i="21"/>
  <c r="AI78" i="21"/>
  <c r="AK77" i="21"/>
  <c r="AJ77" i="21"/>
  <c r="AI77" i="21"/>
  <c r="AK76" i="21"/>
  <c r="AJ76" i="21"/>
  <c r="AI76" i="21"/>
  <c r="AK75" i="21"/>
  <c r="AJ75" i="21"/>
  <c r="AI75" i="21"/>
  <c r="AK74" i="21"/>
  <c r="AJ74" i="21"/>
  <c r="AI74" i="21"/>
  <c r="AK73" i="21"/>
  <c r="AJ73" i="21"/>
  <c r="AI73" i="21"/>
  <c r="AK72" i="21"/>
  <c r="AJ72" i="21"/>
  <c r="AI72" i="21"/>
  <c r="AK71" i="21"/>
  <c r="AJ71" i="21"/>
  <c r="AI71" i="21"/>
  <c r="AK70" i="21"/>
  <c r="AJ70" i="21"/>
  <c r="AI70" i="21"/>
  <c r="AK69" i="21"/>
  <c r="AJ69" i="21"/>
  <c r="AI69" i="21"/>
  <c r="AK68" i="21"/>
  <c r="AJ68" i="21"/>
  <c r="AI68" i="21"/>
  <c r="AK67" i="21"/>
  <c r="AJ67" i="21"/>
  <c r="AI67" i="21"/>
  <c r="AK66" i="21"/>
  <c r="AJ66" i="21"/>
  <c r="AI66" i="21"/>
  <c r="AK65" i="21"/>
  <c r="AJ65" i="21"/>
  <c r="AI65" i="21"/>
  <c r="AK64" i="21"/>
  <c r="AJ64" i="21"/>
  <c r="AI64" i="21"/>
  <c r="AK63" i="21"/>
  <c r="AJ63" i="21"/>
  <c r="AI63" i="21"/>
  <c r="AK62" i="21"/>
  <c r="AJ62" i="21"/>
  <c r="AI62" i="21"/>
  <c r="AK61" i="21"/>
  <c r="AJ61" i="21"/>
  <c r="AI61" i="21"/>
  <c r="AG87" i="21"/>
  <c r="AF87" i="21"/>
  <c r="AG86" i="21"/>
  <c r="AF86" i="21"/>
  <c r="AG85" i="21"/>
  <c r="AF85" i="21"/>
  <c r="AG84" i="21"/>
  <c r="AF84" i="21"/>
  <c r="AG83" i="21"/>
  <c r="AF83" i="21"/>
  <c r="AG82" i="21"/>
  <c r="AF82" i="21"/>
  <c r="AG81" i="21"/>
  <c r="AF81" i="21"/>
  <c r="AG80" i="21"/>
  <c r="AF80" i="21"/>
  <c r="AG79" i="21"/>
  <c r="AF79" i="21"/>
  <c r="AG78" i="21"/>
  <c r="AF78" i="21"/>
  <c r="AG77" i="21"/>
  <c r="AF77" i="21"/>
  <c r="AG76" i="21"/>
  <c r="AF76" i="21"/>
  <c r="AG75" i="21"/>
  <c r="AF75" i="21"/>
  <c r="AG74" i="21"/>
  <c r="AF74" i="21"/>
  <c r="AG73" i="21"/>
  <c r="AF73" i="21"/>
  <c r="AG72" i="21"/>
  <c r="AF72" i="21"/>
  <c r="AG71" i="21"/>
  <c r="AF71" i="21"/>
  <c r="AG70" i="21"/>
  <c r="AF70" i="21"/>
  <c r="AG69" i="21"/>
  <c r="AF69" i="21"/>
  <c r="AG68" i="21"/>
  <c r="AF68" i="21"/>
  <c r="AG67" i="21"/>
  <c r="AF67" i="21"/>
  <c r="AG66" i="21"/>
  <c r="AF66" i="21"/>
  <c r="AG65" i="21"/>
  <c r="AF65" i="21"/>
  <c r="AG64" i="21"/>
  <c r="AF64" i="21"/>
  <c r="AG63" i="21"/>
  <c r="AF63" i="21"/>
  <c r="AG62" i="21"/>
  <c r="AF62" i="21"/>
  <c r="AG61" i="21"/>
  <c r="AF61" i="21"/>
  <c r="AE87" i="21"/>
  <c r="AE86" i="21"/>
  <c r="AE85" i="21"/>
  <c r="AE84" i="21"/>
  <c r="AE83" i="21"/>
  <c r="AE82" i="21"/>
  <c r="AE81" i="21"/>
  <c r="AE80" i="21"/>
  <c r="AE79" i="21"/>
  <c r="AE78" i="21"/>
  <c r="AE77" i="21"/>
  <c r="AE76" i="21"/>
  <c r="AE75" i="21"/>
  <c r="AE74" i="21"/>
  <c r="AE73" i="21"/>
  <c r="AE72" i="21"/>
  <c r="AE71" i="21"/>
  <c r="AE70" i="21"/>
  <c r="AE69" i="21"/>
  <c r="AE68" i="21"/>
  <c r="AE67" i="21"/>
  <c r="AE66" i="21"/>
  <c r="AE65" i="21"/>
  <c r="AE64" i="21"/>
  <c r="AE63" i="21"/>
  <c r="AE62" i="21"/>
  <c r="AE61" i="21"/>
  <c r="BA41" i="21"/>
  <c r="AZ41" i="21"/>
  <c r="AY41" i="21"/>
  <c r="BA40" i="21"/>
  <c r="AZ40" i="21"/>
  <c r="AY40" i="21"/>
  <c r="BA39" i="21"/>
  <c r="AZ39" i="21"/>
  <c r="AY39" i="21"/>
  <c r="BA38" i="21"/>
  <c r="AZ38" i="21"/>
  <c r="AY38" i="21"/>
  <c r="BA37" i="21"/>
  <c r="AZ37" i="21"/>
  <c r="AY37" i="21"/>
  <c r="BA36" i="21"/>
  <c r="AZ36" i="21"/>
  <c r="AY36" i="21"/>
  <c r="BA35" i="21"/>
  <c r="AZ35" i="21"/>
  <c r="AY35" i="21"/>
  <c r="BA34" i="21"/>
  <c r="AZ34" i="21"/>
  <c r="AY34" i="21"/>
  <c r="BA33" i="21"/>
  <c r="AZ33" i="21"/>
  <c r="AY33" i="21"/>
  <c r="BA32" i="21"/>
  <c r="AZ32" i="21"/>
  <c r="AY32" i="21"/>
  <c r="BA31" i="21"/>
  <c r="AZ31" i="21"/>
  <c r="AY31" i="21"/>
  <c r="BA30" i="21"/>
  <c r="AZ30" i="21"/>
  <c r="AY30" i="21"/>
  <c r="BA29" i="21"/>
  <c r="AZ29" i="21"/>
  <c r="AY29" i="21"/>
  <c r="BA28" i="21"/>
  <c r="AZ28" i="21"/>
  <c r="AY28" i="21"/>
  <c r="BA27" i="21"/>
  <c r="AZ27" i="21"/>
  <c r="AY27" i="21"/>
  <c r="BA26" i="21"/>
  <c r="AZ26" i="21"/>
  <c r="AY26" i="21"/>
  <c r="BA25" i="21"/>
  <c r="AZ25" i="21"/>
  <c r="AY25" i="21"/>
  <c r="BA24" i="21"/>
  <c r="AZ24" i="21"/>
  <c r="AY24" i="21"/>
  <c r="BA23" i="21"/>
  <c r="AZ23" i="21"/>
  <c r="AY23" i="21"/>
  <c r="BA22" i="21"/>
  <c r="AZ22" i="21"/>
  <c r="AY22" i="21"/>
  <c r="BA21" i="21"/>
  <c r="AZ21" i="21"/>
  <c r="AY21" i="21"/>
  <c r="BA20" i="21"/>
  <c r="AZ20" i="21"/>
  <c r="AY20" i="21"/>
  <c r="BA19" i="21"/>
  <c r="AZ19" i="21"/>
  <c r="AY19" i="21"/>
  <c r="BA18" i="21"/>
  <c r="AZ18" i="21"/>
  <c r="AY18" i="21"/>
  <c r="BA17" i="21"/>
  <c r="AZ17" i="21"/>
  <c r="AY17" i="21"/>
  <c r="BA16" i="21"/>
  <c r="AZ16" i="21"/>
  <c r="AY16" i="21"/>
  <c r="BA15" i="21"/>
  <c r="AZ15" i="21"/>
  <c r="AY15" i="21"/>
  <c r="BE41" i="21"/>
  <c r="BD41" i="21"/>
  <c r="BC41" i="21"/>
  <c r="BE40" i="21"/>
  <c r="BD40" i="21"/>
  <c r="BC40" i="21"/>
  <c r="BE39" i="21"/>
  <c r="BD39" i="21"/>
  <c r="BC39" i="21"/>
  <c r="BE38" i="21"/>
  <c r="BD38" i="21"/>
  <c r="BC38" i="21"/>
  <c r="BE37" i="21"/>
  <c r="BD37" i="21"/>
  <c r="BC37" i="21"/>
  <c r="BE36" i="21"/>
  <c r="BD36" i="21"/>
  <c r="BC36" i="21"/>
  <c r="BE35" i="21"/>
  <c r="BD35" i="21"/>
  <c r="BC35" i="21"/>
  <c r="BE34" i="21"/>
  <c r="BD34" i="21"/>
  <c r="BC34" i="21"/>
  <c r="BE33" i="21"/>
  <c r="BD33" i="21"/>
  <c r="BC33" i="21"/>
  <c r="BE32" i="21"/>
  <c r="BD32" i="21"/>
  <c r="BC32" i="21"/>
  <c r="BE31" i="21"/>
  <c r="BD31" i="21"/>
  <c r="BC31" i="21"/>
  <c r="BE30" i="21"/>
  <c r="BD30" i="21"/>
  <c r="BC30" i="21"/>
  <c r="BE29" i="21"/>
  <c r="BD29" i="21"/>
  <c r="BC29" i="21"/>
  <c r="BE28" i="21"/>
  <c r="BD28" i="21"/>
  <c r="BC28" i="21"/>
  <c r="BE27" i="21"/>
  <c r="BD27" i="21"/>
  <c r="BC27" i="21"/>
  <c r="BE26" i="21"/>
  <c r="BD26" i="21"/>
  <c r="BC26" i="21"/>
  <c r="BE25" i="21"/>
  <c r="BD25" i="21"/>
  <c r="BC25" i="21"/>
  <c r="BE24" i="21"/>
  <c r="BD24" i="21"/>
  <c r="BC24" i="21"/>
  <c r="BE23" i="21"/>
  <c r="BD23" i="21"/>
  <c r="BC23" i="21"/>
  <c r="BE22" i="21"/>
  <c r="BD22" i="21"/>
  <c r="BC22" i="21"/>
  <c r="BE21" i="21"/>
  <c r="BD21" i="21"/>
  <c r="BC21" i="21"/>
  <c r="BE20" i="21"/>
  <c r="BD20" i="21"/>
  <c r="BC20" i="21"/>
  <c r="BE19" i="21"/>
  <c r="BD19" i="21"/>
  <c r="BC19" i="21"/>
  <c r="BE18" i="21"/>
  <c r="BD18" i="21"/>
  <c r="BC18" i="21"/>
  <c r="BE17" i="21"/>
  <c r="BD17" i="21"/>
  <c r="BC17" i="21"/>
  <c r="BE16" i="21"/>
  <c r="BD16" i="21"/>
  <c r="BC16" i="21"/>
  <c r="BE15" i="21"/>
  <c r="BD15" i="21"/>
  <c r="BC15" i="21"/>
  <c r="AW41" i="21"/>
  <c r="AV41" i="21"/>
  <c r="AU41" i="21"/>
  <c r="AW40" i="21"/>
  <c r="AV40" i="21"/>
  <c r="AU40" i="21"/>
  <c r="AW39" i="21"/>
  <c r="AV39" i="21"/>
  <c r="AU39" i="21"/>
  <c r="AW38" i="21"/>
  <c r="AV38" i="21"/>
  <c r="AU38" i="21"/>
  <c r="AW37" i="21"/>
  <c r="AV37" i="21"/>
  <c r="AU37" i="21"/>
  <c r="AW36" i="21"/>
  <c r="AV36" i="21"/>
  <c r="AU36" i="21"/>
  <c r="AW35" i="21"/>
  <c r="AV35" i="21"/>
  <c r="AU35" i="21"/>
  <c r="AW34" i="21"/>
  <c r="AV34" i="21"/>
  <c r="AU34" i="21"/>
  <c r="AW33" i="21"/>
  <c r="AV33" i="21"/>
  <c r="AU33" i="21"/>
  <c r="AW32" i="21"/>
  <c r="AV32" i="21"/>
  <c r="AU32" i="21"/>
  <c r="AW31" i="21"/>
  <c r="AV31" i="21"/>
  <c r="AU31" i="21"/>
  <c r="AW30" i="21"/>
  <c r="AV30" i="21"/>
  <c r="AU30" i="21"/>
  <c r="AW29" i="21"/>
  <c r="AV29" i="21"/>
  <c r="AU29" i="21"/>
  <c r="AW28" i="21"/>
  <c r="AV28" i="21"/>
  <c r="AU28" i="21"/>
  <c r="AW27" i="21"/>
  <c r="AV27" i="21"/>
  <c r="AU27" i="21"/>
  <c r="AW26" i="21"/>
  <c r="AV26" i="21"/>
  <c r="AU26" i="21"/>
  <c r="AW25" i="21"/>
  <c r="AV25" i="21"/>
  <c r="AU25" i="21"/>
  <c r="AW24" i="21"/>
  <c r="AV24" i="21"/>
  <c r="AU24" i="21"/>
  <c r="AW23" i="21"/>
  <c r="AV23" i="21"/>
  <c r="AU23" i="21"/>
  <c r="AW22" i="21"/>
  <c r="AV22" i="21"/>
  <c r="AU22" i="21"/>
  <c r="AW21" i="21"/>
  <c r="AV21" i="21"/>
  <c r="AU21" i="21"/>
  <c r="AW20" i="21"/>
  <c r="AV20" i="21"/>
  <c r="AU20" i="21"/>
  <c r="AW19" i="21"/>
  <c r="AV19" i="21"/>
  <c r="AU19" i="21"/>
  <c r="AW18" i="21"/>
  <c r="AV18" i="21"/>
  <c r="AU18" i="21"/>
  <c r="AW17" i="21"/>
  <c r="AV17" i="21"/>
  <c r="AU17" i="21"/>
  <c r="AW16" i="21"/>
  <c r="AV16" i="21"/>
  <c r="AU16" i="21"/>
  <c r="AW15" i="21"/>
  <c r="AV15" i="21"/>
  <c r="AU15" i="21"/>
  <c r="AS41" i="21"/>
  <c r="AR41" i="21"/>
  <c r="AQ41" i="21"/>
  <c r="AS40" i="21"/>
  <c r="AR40" i="21"/>
  <c r="AQ40" i="21"/>
  <c r="AS39" i="21"/>
  <c r="AR39" i="21"/>
  <c r="AQ39" i="21"/>
  <c r="AS38" i="21"/>
  <c r="AR38" i="21"/>
  <c r="AQ38" i="21"/>
  <c r="AS37" i="21"/>
  <c r="AR37" i="21"/>
  <c r="AQ37" i="21"/>
  <c r="AS36" i="21"/>
  <c r="AR36" i="21"/>
  <c r="AQ36" i="21"/>
  <c r="AS35" i="21"/>
  <c r="AR35" i="21"/>
  <c r="AQ35" i="21"/>
  <c r="AS34" i="21"/>
  <c r="AR34" i="21"/>
  <c r="AQ34" i="21"/>
  <c r="AS33" i="21"/>
  <c r="AR33" i="21"/>
  <c r="AQ33" i="21"/>
  <c r="AS32" i="21"/>
  <c r="AR32" i="21"/>
  <c r="AQ32" i="21"/>
  <c r="AS31" i="21"/>
  <c r="AR31" i="21"/>
  <c r="AQ31" i="21"/>
  <c r="AS30" i="21"/>
  <c r="AR30" i="21"/>
  <c r="AQ30" i="21"/>
  <c r="AS29" i="21"/>
  <c r="AR29" i="21"/>
  <c r="AQ29" i="21"/>
  <c r="AS28" i="21"/>
  <c r="AR28" i="21"/>
  <c r="AQ28" i="21"/>
  <c r="AS27" i="21"/>
  <c r="AR27" i="21"/>
  <c r="AQ27" i="21"/>
  <c r="AS26" i="21"/>
  <c r="AR26" i="21"/>
  <c r="AQ26" i="21"/>
  <c r="AS25" i="21"/>
  <c r="AR25" i="21"/>
  <c r="AQ25" i="21"/>
  <c r="AS24" i="21"/>
  <c r="AR24" i="21"/>
  <c r="AQ24" i="21"/>
  <c r="AS23" i="21"/>
  <c r="AR23" i="21"/>
  <c r="AQ23" i="21"/>
  <c r="AS22" i="21"/>
  <c r="AR22" i="21"/>
  <c r="AQ22" i="21"/>
  <c r="AS21" i="21"/>
  <c r="AR21" i="21"/>
  <c r="AQ21" i="21"/>
  <c r="AS20" i="21"/>
  <c r="AR20" i="21"/>
  <c r="AQ20" i="21"/>
  <c r="AS19" i="21"/>
  <c r="AR19" i="21"/>
  <c r="AQ19" i="21"/>
  <c r="AS18" i="21"/>
  <c r="AR18" i="21"/>
  <c r="AQ18" i="21"/>
  <c r="AS17" i="21"/>
  <c r="AR17" i="21"/>
  <c r="AQ17" i="21"/>
  <c r="AS16" i="21"/>
  <c r="AR16" i="21"/>
  <c r="AQ16" i="21"/>
  <c r="AS15" i="21"/>
  <c r="AR15" i="21"/>
  <c r="AQ15" i="21"/>
  <c r="AO41" i="21"/>
  <c r="AN41" i="21"/>
  <c r="AM41" i="21"/>
  <c r="AO40" i="21"/>
  <c r="AN40" i="21"/>
  <c r="AM40" i="21"/>
  <c r="AO39" i="21"/>
  <c r="AN39" i="21"/>
  <c r="AM39" i="21"/>
  <c r="AO38" i="21"/>
  <c r="AN38" i="21"/>
  <c r="AM38" i="21"/>
  <c r="AO37" i="21"/>
  <c r="AN37" i="21"/>
  <c r="AM37" i="21"/>
  <c r="AO36" i="21"/>
  <c r="AN36" i="21"/>
  <c r="AM36" i="21"/>
  <c r="AO35" i="21"/>
  <c r="AN35" i="21"/>
  <c r="AM35" i="21"/>
  <c r="AO34" i="21"/>
  <c r="AN34" i="21"/>
  <c r="AM34" i="21"/>
  <c r="AO33" i="21"/>
  <c r="AN33" i="21"/>
  <c r="AM33" i="21"/>
  <c r="AO32" i="21"/>
  <c r="AN32" i="21"/>
  <c r="AM32" i="21"/>
  <c r="AO31" i="21"/>
  <c r="AN31" i="21"/>
  <c r="AM31" i="21"/>
  <c r="AO30" i="21"/>
  <c r="AN30" i="21"/>
  <c r="AM30" i="21"/>
  <c r="AO29" i="21"/>
  <c r="AN29" i="21"/>
  <c r="AM29" i="21"/>
  <c r="AO28" i="21"/>
  <c r="AN28" i="21"/>
  <c r="AM28" i="21"/>
  <c r="AO27" i="21"/>
  <c r="AN27" i="21"/>
  <c r="AM27" i="21"/>
  <c r="AO26" i="21"/>
  <c r="AN26" i="21"/>
  <c r="AM26" i="21"/>
  <c r="AO25" i="21"/>
  <c r="AN25" i="21"/>
  <c r="AM25" i="21"/>
  <c r="AO24" i="21"/>
  <c r="AN24" i="21"/>
  <c r="AM24" i="21"/>
  <c r="AO23" i="21"/>
  <c r="AN23" i="21"/>
  <c r="AM23" i="21"/>
  <c r="AO22" i="21"/>
  <c r="AN22" i="21"/>
  <c r="AM22" i="21"/>
  <c r="AO21" i="21"/>
  <c r="AN21" i="21"/>
  <c r="AM21" i="21"/>
  <c r="AO20" i="21"/>
  <c r="AN20" i="21"/>
  <c r="AM20" i="21"/>
  <c r="AO19" i="21"/>
  <c r="AN19" i="21"/>
  <c r="AM19" i="21"/>
  <c r="AO18" i="21"/>
  <c r="AN18" i="21"/>
  <c r="AM18" i="21"/>
  <c r="AO17" i="21"/>
  <c r="AN17" i="21"/>
  <c r="AM17" i="21"/>
  <c r="AO16" i="21"/>
  <c r="AN16" i="21"/>
  <c r="AM16" i="21"/>
  <c r="AO15" i="21"/>
  <c r="AN15" i="21"/>
  <c r="AM15" i="21"/>
  <c r="AK41" i="21"/>
  <c r="AJ41" i="21"/>
  <c r="AI41" i="21"/>
  <c r="AK40" i="21"/>
  <c r="AJ40" i="21"/>
  <c r="AI40" i="21"/>
  <c r="AK39" i="21"/>
  <c r="AJ39" i="21"/>
  <c r="AI39" i="21"/>
  <c r="AK38" i="21"/>
  <c r="AJ38" i="21"/>
  <c r="AI38" i="21"/>
  <c r="AK37" i="21"/>
  <c r="AJ37" i="21"/>
  <c r="AI37" i="21"/>
  <c r="AK36" i="21"/>
  <c r="AJ36" i="21"/>
  <c r="AI36" i="21"/>
  <c r="AK35" i="21"/>
  <c r="AJ35" i="21"/>
  <c r="AI35" i="21"/>
  <c r="AK34" i="21"/>
  <c r="AJ34" i="21"/>
  <c r="AI34" i="21"/>
  <c r="AK33" i="21"/>
  <c r="AJ33" i="21"/>
  <c r="AI33" i="21"/>
  <c r="AK32" i="21"/>
  <c r="AJ32" i="21"/>
  <c r="AI32" i="21"/>
  <c r="AK31" i="21"/>
  <c r="AJ31" i="21"/>
  <c r="AI31" i="21"/>
  <c r="AK30" i="21"/>
  <c r="AJ30" i="21"/>
  <c r="AI30" i="21"/>
  <c r="AK29" i="21"/>
  <c r="AJ29" i="21"/>
  <c r="AI29" i="21"/>
  <c r="AK28" i="21"/>
  <c r="AJ28" i="21"/>
  <c r="AI28" i="21"/>
  <c r="AK27" i="21"/>
  <c r="AJ27" i="21"/>
  <c r="AI27" i="21"/>
  <c r="AK26" i="21"/>
  <c r="AJ26" i="21"/>
  <c r="AI26" i="21"/>
  <c r="AK25" i="21"/>
  <c r="AJ25" i="21"/>
  <c r="AI25" i="21"/>
  <c r="AK24" i="21"/>
  <c r="AJ24" i="21"/>
  <c r="AI24" i="21"/>
  <c r="AK23" i="21"/>
  <c r="AJ23" i="21"/>
  <c r="AI23" i="21"/>
  <c r="AK22" i="21"/>
  <c r="AJ22" i="21"/>
  <c r="AI22" i="21"/>
  <c r="AK21" i="21"/>
  <c r="AJ21" i="21"/>
  <c r="AI21" i="21"/>
  <c r="AK20" i="21"/>
  <c r="AJ20" i="21"/>
  <c r="AI20" i="21"/>
  <c r="AK19" i="21"/>
  <c r="AJ19" i="21"/>
  <c r="AI19" i="21"/>
  <c r="AK18" i="21"/>
  <c r="AJ18" i="21"/>
  <c r="AI18" i="21"/>
  <c r="AK17" i="21"/>
  <c r="AJ17" i="21"/>
  <c r="AI17" i="21"/>
  <c r="AK16" i="21"/>
  <c r="AJ16" i="21"/>
  <c r="AI16" i="21"/>
  <c r="AK15" i="21"/>
  <c r="AJ15" i="21"/>
  <c r="AI15" i="21"/>
  <c r="AG41" i="21"/>
  <c r="AF41" i="21"/>
  <c r="AG40" i="21"/>
  <c r="AF40" i="21"/>
  <c r="AG39" i="21"/>
  <c r="AF39" i="21"/>
  <c r="AG38" i="21"/>
  <c r="AF38" i="21"/>
  <c r="AG37" i="21"/>
  <c r="AF37" i="21"/>
  <c r="AG36" i="21"/>
  <c r="AF36" i="21"/>
  <c r="AG35" i="21"/>
  <c r="AF35" i="21"/>
  <c r="AG34" i="21"/>
  <c r="AF34" i="21"/>
  <c r="AG33" i="21"/>
  <c r="AF33" i="21"/>
  <c r="AG32" i="21"/>
  <c r="AF32" i="21"/>
  <c r="AG31" i="21"/>
  <c r="AF31" i="21"/>
  <c r="AG30" i="21"/>
  <c r="AF30" i="21"/>
  <c r="AG29" i="21"/>
  <c r="AF29" i="21"/>
  <c r="AG28" i="21"/>
  <c r="AF28" i="21"/>
  <c r="AG27" i="21"/>
  <c r="AF27" i="21"/>
  <c r="AG26" i="21"/>
  <c r="AF26" i="21"/>
  <c r="AG25" i="21"/>
  <c r="AF25" i="21"/>
  <c r="AG24" i="21"/>
  <c r="AF24" i="21"/>
  <c r="AG23" i="21"/>
  <c r="AF23" i="21"/>
  <c r="AG22" i="21"/>
  <c r="AF22" i="21"/>
  <c r="AG21" i="21"/>
  <c r="AF21" i="21"/>
  <c r="AG20" i="21"/>
  <c r="AF20" i="21"/>
  <c r="AG19" i="21"/>
  <c r="AF19" i="21"/>
  <c r="AG18" i="21"/>
  <c r="AF18" i="21"/>
  <c r="AG17" i="21"/>
  <c r="AF17" i="21"/>
  <c r="AG16" i="21"/>
  <c r="AF16" i="21"/>
  <c r="AG15" i="21"/>
  <c r="AF15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4" i="21"/>
  <c r="AE23" i="21"/>
  <c r="AE22" i="21"/>
  <c r="AE21" i="21"/>
  <c r="AE20" i="21"/>
  <c r="AE19" i="21"/>
  <c r="AE18" i="21"/>
  <c r="AE17" i="21"/>
  <c r="AE16" i="21"/>
  <c r="AE15" i="21"/>
  <c r="AB95" i="19"/>
  <c r="AA95" i="19"/>
  <c r="Z95" i="19"/>
  <c r="X95" i="19"/>
  <c r="W95" i="19"/>
  <c r="V95" i="19"/>
  <c r="T95" i="19"/>
  <c r="S95" i="19"/>
  <c r="R95" i="19"/>
  <c r="P95" i="19"/>
  <c r="O95" i="19"/>
  <c r="N95" i="19"/>
  <c r="L95" i="19"/>
  <c r="K95" i="19"/>
  <c r="J95" i="19"/>
  <c r="H95" i="19"/>
  <c r="G95" i="19"/>
  <c r="F95" i="19"/>
  <c r="D95" i="19"/>
  <c r="C95" i="19"/>
  <c r="B95" i="19"/>
  <c r="AB94" i="19"/>
  <c r="AA94" i="19"/>
  <c r="Z94" i="19"/>
  <c r="X94" i="19"/>
  <c r="W94" i="19"/>
  <c r="V94" i="19"/>
  <c r="T94" i="19"/>
  <c r="S94" i="19"/>
  <c r="R94" i="19"/>
  <c r="P94" i="19"/>
  <c r="O94" i="19"/>
  <c r="N94" i="19"/>
  <c r="L94" i="19"/>
  <c r="K94" i="19"/>
  <c r="J94" i="19"/>
  <c r="H94" i="19"/>
  <c r="G94" i="19"/>
  <c r="F94" i="19"/>
  <c r="D94" i="19"/>
  <c r="C94" i="19"/>
  <c r="B94" i="19"/>
  <c r="AB93" i="19"/>
  <c r="AA93" i="19"/>
  <c r="Z93" i="19"/>
  <c r="X93" i="19"/>
  <c r="W93" i="19"/>
  <c r="V93" i="19"/>
  <c r="T93" i="19"/>
  <c r="S93" i="19"/>
  <c r="R93" i="19"/>
  <c r="P93" i="19"/>
  <c r="O93" i="19"/>
  <c r="N93" i="19"/>
  <c r="L93" i="19"/>
  <c r="K93" i="19"/>
  <c r="J93" i="19"/>
  <c r="H93" i="19"/>
  <c r="G93" i="19"/>
  <c r="F93" i="19"/>
  <c r="D93" i="19"/>
  <c r="C93" i="19"/>
  <c r="B93" i="19"/>
  <c r="AB90" i="19"/>
  <c r="AA90" i="19"/>
  <c r="Z90" i="19"/>
  <c r="X90" i="19"/>
  <c r="W90" i="19"/>
  <c r="V90" i="19"/>
  <c r="T90" i="19"/>
  <c r="S90" i="19"/>
  <c r="R90" i="19"/>
  <c r="P90" i="19"/>
  <c r="O90" i="19"/>
  <c r="N90" i="19"/>
  <c r="L90" i="19"/>
  <c r="K90" i="19"/>
  <c r="J90" i="19"/>
  <c r="H90" i="19"/>
  <c r="G90" i="19"/>
  <c r="F90" i="19"/>
  <c r="D90" i="19"/>
  <c r="C90" i="19"/>
  <c r="B90" i="19"/>
  <c r="AB89" i="19"/>
  <c r="AA89" i="19"/>
  <c r="Z89" i="19"/>
  <c r="X89" i="19"/>
  <c r="W89" i="19"/>
  <c r="V89" i="19"/>
  <c r="T89" i="19"/>
  <c r="S89" i="19"/>
  <c r="R89" i="19"/>
  <c r="P89" i="19"/>
  <c r="O89" i="19"/>
  <c r="N89" i="19"/>
  <c r="L89" i="19"/>
  <c r="K89" i="19"/>
  <c r="J89" i="19"/>
  <c r="H89" i="19"/>
  <c r="G89" i="19"/>
  <c r="F89" i="19"/>
  <c r="D89" i="19"/>
  <c r="C89" i="19"/>
  <c r="B89" i="19"/>
  <c r="AB88" i="19"/>
  <c r="AA88" i="19"/>
  <c r="Z88" i="19"/>
  <c r="X88" i="19"/>
  <c r="W88" i="19"/>
  <c r="V88" i="19"/>
  <c r="T88" i="19"/>
  <c r="S88" i="19"/>
  <c r="R88" i="19"/>
  <c r="P88" i="19"/>
  <c r="O88" i="19"/>
  <c r="N88" i="19"/>
  <c r="L88" i="19"/>
  <c r="K88" i="19"/>
  <c r="J88" i="19"/>
  <c r="H88" i="19"/>
  <c r="G88" i="19"/>
  <c r="F88" i="19"/>
  <c r="D88" i="19"/>
  <c r="C88" i="19"/>
  <c r="B88" i="19"/>
  <c r="AB87" i="19"/>
  <c r="AA87" i="19"/>
  <c r="Z87" i="19"/>
  <c r="X87" i="19"/>
  <c r="W87" i="19"/>
  <c r="V87" i="19"/>
  <c r="T87" i="19"/>
  <c r="S87" i="19"/>
  <c r="R87" i="19"/>
  <c r="P87" i="19"/>
  <c r="O87" i="19"/>
  <c r="N87" i="19"/>
  <c r="L87" i="19"/>
  <c r="K87" i="19"/>
  <c r="J87" i="19"/>
  <c r="H87" i="19"/>
  <c r="G87" i="19"/>
  <c r="F87" i="19"/>
  <c r="D87" i="19"/>
  <c r="C87" i="19"/>
  <c r="B87" i="19"/>
  <c r="AB45" i="19"/>
  <c r="AA45" i="19"/>
  <c r="Z45" i="19"/>
  <c r="X45" i="19"/>
  <c r="W45" i="19"/>
  <c r="V45" i="19"/>
  <c r="T45" i="19"/>
  <c r="S45" i="19"/>
  <c r="R45" i="19"/>
  <c r="P45" i="19"/>
  <c r="O45" i="19"/>
  <c r="N45" i="19"/>
  <c r="L45" i="19"/>
  <c r="K45" i="19"/>
  <c r="J45" i="19"/>
  <c r="H45" i="19"/>
  <c r="G45" i="19"/>
  <c r="F45" i="19"/>
  <c r="D45" i="19"/>
  <c r="C45" i="19"/>
  <c r="B45" i="19"/>
  <c r="AB44" i="19"/>
  <c r="AA44" i="19"/>
  <c r="Z44" i="19"/>
  <c r="X44" i="19"/>
  <c r="W44" i="19"/>
  <c r="V44" i="19"/>
  <c r="T44" i="19"/>
  <c r="S44" i="19"/>
  <c r="R44" i="19"/>
  <c r="P44" i="19"/>
  <c r="O44" i="19"/>
  <c r="N44" i="19"/>
  <c r="L44" i="19"/>
  <c r="K44" i="19"/>
  <c r="J44" i="19"/>
  <c r="H44" i="19"/>
  <c r="G44" i="19"/>
  <c r="F44" i="19"/>
  <c r="D44" i="19"/>
  <c r="C44" i="19"/>
  <c r="B44" i="19"/>
  <c r="AB43" i="19"/>
  <c r="AA43" i="19"/>
  <c r="Z43" i="19"/>
  <c r="X43" i="19"/>
  <c r="W43" i="19"/>
  <c r="V43" i="19"/>
  <c r="T43" i="19"/>
  <c r="S43" i="19"/>
  <c r="R43" i="19"/>
  <c r="P43" i="19"/>
  <c r="O43" i="19"/>
  <c r="N43" i="19"/>
  <c r="L43" i="19"/>
  <c r="K43" i="19"/>
  <c r="J43" i="19"/>
  <c r="H43" i="19"/>
  <c r="G43" i="19"/>
  <c r="F43" i="19"/>
  <c r="D43" i="19"/>
  <c r="C43" i="19"/>
  <c r="B43" i="19"/>
  <c r="AB40" i="19"/>
  <c r="AA40" i="19"/>
  <c r="Z40" i="19"/>
  <c r="X40" i="19"/>
  <c r="W40" i="19"/>
  <c r="V40" i="19"/>
  <c r="T40" i="19"/>
  <c r="S40" i="19"/>
  <c r="R40" i="19"/>
  <c r="P40" i="19"/>
  <c r="O40" i="19"/>
  <c r="N40" i="19"/>
  <c r="L40" i="19"/>
  <c r="K40" i="19"/>
  <c r="J40" i="19"/>
  <c r="H40" i="19"/>
  <c r="G40" i="19"/>
  <c r="F40" i="19"/>
  <c r="D40" i="19"/>
  <c r="C40" i="19"/>
  <c r="B40" i="19"/>
  <c r="AB39" i="19"/>
  <c r="AA39" i="19"/>
  <c r="Z39" i="19"/>
  <c r="X39" i="19"/>
  <c r="W39" i="19"/>
  <c r="V39" i="19"/>
  <c r="T39" i="19"/>
  <c r="S39" i="19"/>
  <c r="R39" i="19"/>
  <c r="P39" i="19"/>
  <c r="O39" i="19"/>
  <c r="N39" i="19"/>
  <c r="L39" i="19"/>
  <c r="K39" i="19"/>
  <c r="J39" i="19"/>
  <c r="H39" i="19"/>
  <c r="G39" i="19"/>
  <c r="F39" i="19"/>
  <c r="D39" i="19"/>
  <c r="C39" i="19"/>
  <c r="B39" i="19"/>
  <c r="AB38" i="19"/>
  <c r="AA38" i="19"/>
  <c r="Z38" i="19"/>
  <c r="X38" i="19"/>
  <c r="W38" i="19"/>
  <c r="V38" i="19"/>
  <c r="T38" i="19"/>
  <c r="S38" i="19"/>
  <c r="R38" i="19"/>
  <c r="P38" i="19"/>
  <c r="O38" i="19"/>
  <c r="N38" i="19"/>
  <c r="L38" i="19"/>
  <c r="K38" i="19"/>
  <c r="J38" i="19"/>
  <c r="H38" i="19"/>
  <c r="G38" i="19"/>
  <c r="F38" i="19"/>
  <c r="D38" i="19"/>
  <c r="C38" i="19"/>
  <c r="B38" i="19"/>
  <c r="AB37" i="19"/>
  <c r="AA37" i="19"/>
  <c r="Z37" i="19"/>
  <c r="X37" i="19"/>
  <c r="W37" i="19"/>
  <c r="V37" i="19"/>
  <c r="T37" i="19"/>
  <c r="S37" i="19"/>
  <c r="R37" i="19"/>
  <c r="P37" i="19"/>
  <c r="O37" i="19"/>
  <c r="N37" i="19"/>
  <c r="L37" i="19"/>
  <c r="K37" i="19"/>
  <c r="J37" i="19"/>
  <c r="H37" i="19"/>
  <c r="G37" i="19"/>
  <c r="F37" i="19"/>
  <c r="D37" i="19"/>
  <c r="C37" i="19"/>
  <c r="B37" i="19"/>
  <c r="BE87" i="17"/>
  <c r="BD87" i="17"/>
  <c r="BC87" i="17"/>
  <c r="BE86" i="17"/>
  <c r="BD86" i="17"/>
  <c r="BC86" i="17"/>
  <c r="BE85" i="17"/>
  <c r="BD85" i="17"/>
  <c r="BC85" i="17"/>
  <c r="BE84" i="17"/>
  <c r="BD84" i="17"/>
  <c r="BC84" i="17"/>
  <c r="BE83" i="17"/>
  <c r="BD83" i="17"/>
  <c r="BC83" i="17"/>
  <c r="BE82" i="17"/>
  <c r="BD82" i="17"/>
  <c r="BC82" i="17"/>
  <c r="BE81" i="17"/>
  <c r="BD81" i="17"/>
  <c r="BC81" i="17"/>
  <c r="BE80" i="17"/>
  <c r="BD80" i="17"/>
  <c r="BC80" i="17"/>
  <c r="BE79" i="17"/>
  <c r="BD79" i="17"/>
  <c r="BC79" i="17"/>
  <c r="BE78" i="17"/>
  <c r="BD78" i="17"/>
  <c r="BC78" i="17"/>
  <c r="BE77" i="17"/>
  <c r="BD77" i="17"/>
  <c r="BC77" i="17"/>
  <c r="BE76" i="17"/>
  <c r="BD76" i="17"/>
  <c r="BC76" i="17"/>
  <c r="BE75" i="17"/>
  <c r="BD75" i="17"/>
  <c r="BC75" i="17"/>
  <c r="BE74" i="17"/>
  <c r="BD74" i="17"/>
  <c r="BC74" i="17"/>
  <c r="BE73" i="17"/>
  <c r="BD73" i="17"/>
  <c r="BC73" i="17"/>
  <c r="BE72" i="17"/>
  <c r="BD72" i="17"/>
  <c r="BC72" i="17"/>
  <c r="BE71" i="17"/>
  <c r="BD71" i="17"/>
  <c r="BC71" i="17"/>
  <c r="BE70" i="17"/>
  <c r="BD70" i="17"/>
  <c r="BC70" i="17"/>
  <c r="BE69" i="17"/>
  <c r="BD69" i="17"/>
  <c r="BC69" i="17"/>
  <c r="BE68" i="17"/>
  <c r="BD68" i="17"/>
  <c r="BC68" i="17"/>
  <c r="BE67" i="17"/>
  <c r="BD67" i="17"/>
  <c r="BC67" i="17"/>
  <c r="BE66" i="17"/>
  <c r="BD66" i="17"/>
  <c r="BC66" i="17"/>
  <c r="BE65" i="17"/>
  <c r="BD65" i="17"/>
  <c r="BC65" i="17"/>
  <c r="BE64" i="17"/>
  <c r="BD64" i="17"/>
  <c r="BC64" i="17"/>
  <c r="BE63" i="17"/>
  <c r="BD63" i="17"/>
  <c r="BC63" i="17"/>
  <c r="BE62" i="17"/>
  <c r="BD62" i="17"/>
  <c r="BC62" i="17"/>
  <c r="BE61" i="17"/>
  <c r="BD61" i="17"/>
  <c r="BC61" i="17"/>
  <c r="BA87" i="17"/>
  <c r="AZ87" i="17"/>
  <c r="AY87" i="17"/>
  <c r="BA86" i="17"/>
  <c r="AZ86" i="17"/>
  <c r="AY86" i="17"/>
  <c r="BA85" i="17"/>
  <c r="AZ85" i="17"/>
  <c r="AY85" i="17"/>
  <c r="BA84" i="17"/>
  <c r="AZ84" i="17"/>
  <c r="AY84" i="17"/>
  <c r="BA83" i="17"/>
  <c r="AZ83" i="17"/>
  <c r="AY83" i="17"/>
  <c r="BA82" i="17"/>
  <c r="AZ82" i="17"/>
  <c r="AY82" i="17"/>
  <c r="BA81" i="17"/>
  <c r="AZ81" i="17"/>
  <c r="AY81" i="17"/>
  <c r="BA80" i="17"/>
  <c r="AZ80" i="17"/>
  <c r="AY80" i="17"/>
  <c r="BA79" i="17"/>
  <c r="AZ79" i="17"/>
  <c r="AY79" i="17"/>
  <c r="BA78" i="17"/>
  <c r="AZ78" i="17"/>
  <c r="AY78" i="17"/>
  <c r="BA77" i="17"/>
  <c r="AZ77" i="17"/>
  <c r="AY77" i="17"/>
  <c r="BA76" i="17"/>
  <c r="AZ76" i="17"/>
  <c r="AY76" i="17"/>
  <c r="BA75" i="17"/>
  <c r="AZ75" i="17"/>
  <c r="AY75" i="17"/>
  <c r="BA74" i="17"/>
  <c r="AZ74" i="17"/>
  <c r="AY74" i="17"/>
  <c r="BA73" i="17"/>
  <c r="AZ73" i="17"/>
  <c r="AY73" i="17"/>
  <c r="BA72" i="17"/>
  <c r="AZ72" i="17"/>
  <c r="AY72" i="17"/>
  <c r="BA71" i="17"/>
  <c r="AZ71" i="17"/>
  <c r="AY71" i="17"/>
  <c r="BA70" i="17"/>
  <c r="AZ70" i="17"/>
  <c r="AY70" i="17"/>
  <c r="BA69" i="17"/>
  <c r="AZ69" i="17"/>
  <c r="AY69" i="17"/>
  <c r="BA68" i="17"/>
  <c r="AZ68" i="17"/>
  <c r="AY68" i="17"/>
  <c r="BA67" i="17"/>
  <c r="AZ67" i="17"/>
  <c r="AY67" i="17"/>
  <c r="BA66" i="17"/>
  <c r="AZ66" i="17"/>
  <c r="AY66" i="17"/>
  <c r="BA65" i="17"/>
  <c r="AZ65" i="17"/>
  <c r="AY65" i="17"/>
  <c r="BA64" i="17"/>
  <c r="AZ64" i="17"/>
  <c r="AY64" i="17"/>
  <c r="BA63" i="17"/>
  <c r="AZ63" i="17"/>
  <c r="AY63" i="17"/>
  <c r="BA62" i="17"/>
  <c r="AZ62" i="17"/>
  <c r="AY62" i="17"/>
  <c r="BA61" i="17"/>
  <c r="AZ61" i="17"/>
  <c r="AY61" i="17"/>
  <c r="AW87" i="17"/>
  <c r="AV87" i="17"/>
  <c r="AU87" i="17"/>
  <c r="AW86" i="17"/>
  <c r="AV86" i="17"/>
  <c r="AU86" i="17"/>
  <c r="AW85" i="17"/>
  <c r="AV85" i="17"/>
  <c r="AU85" i="17"/>
  <c r="AW84" i="17"/>
  <c r="AV84" i="17"/>
  <c r="AU84" i="17"/>
  <c r="AW83" i="17"/>
  <c r="AV83" i="17"/>
  <c r="AU83" i="17"/>
  <c r="AW82" i="17"/>
  <c r="AV82" i="17"/>
  <c r="AU82" i="17"/>
  <c r="AW81" i="17"/>
  <c r="AV81" i="17"/>
  <c r="AU81" i="17"/>
  <c r="AW80" i="17"/>
  <c r="AV80" i="17"/>
  <c r="AU80" i="17"/>
  <c r="AW79" i="17"/>
  <c r="AV79" i="17"/>
  <c r="AU79" i="17"/>
  <c r="AW78" i="17"/>
  <c r="AV78" i="17"/>
  <c r="AU78" i="17"/>
  <c r="AW77" i="17"/>
  <c r="AV77" i="17"/>
  <c r="AU77" i="17"/>
  <c r="AW76" i="17"/>
  <c r="AV76" i="17"/>
  <c r="AU76" i="17"/>
  <c r="AW75" i="17"/>
  <c r="AV75" i="17"/>
  <c r="AU75" i="17"/>
  <c r="AW74" i="17"/>
  <c r="AV74" i="17"/>
  <c r="AU74" i="17"/>
  <c r="AW73" i="17"/>
  <c r="AV73" i="17"/>
  <c r="AU73" i="17"/>
  <c r="AW72" i="17"/>
  <c r="AV72" i="17"/>
  <c r="AU72" i="17"/>
  <c r="AW71" i="17"/>
  <c r="AV71" i="17"/>
  <c r="AU71" i="17"/>
  <c r="AW70" i="17"/>
  <c r="AV70" i="17"/>
  <c r="AU70" i="17"/>
  <c r="AW69" i="17"/>
  <c r="AV69" i="17"/>
  <c r="AU69" i="17"/>
  <c r="AW68" i="17"/>
  <c r="AV68" i="17"/>
  <c r="AU68" i="17"/>
  <c r="AW67" i="17"/>
  <c r="AV67" i="17"/>
  <c r="AU67" i="17"/>
  <c r="AW66" i="17"/>
  <c r="AV66" i="17"/>
  <c r="AU66" i="17"/>
  <c r="AW65" i="17"/>
  <c r="AV65" i="17"/>
  <c r="AU65" i="17"/>
  <c r="AW64" i="17"/>
  <c r="AV64" i="17"/>
  <c r="AU64" i="17"/>
  <c r="AW63" i="17"/>
  <c r="AV63" i="17"/>
  <c r="AU63" i="17"/>
  <c r="AW62" i="17"/>
  <c r="AV62" i="17"/>
  <c r="AU62" i="17"/>
  <c r="AW61" i="17"/>
  <c r="AV61" i="17"/>
  <c r="AU61" i="17"/>
  <c r="AS87" i="17"/>
  <c r="AR87" i="17"/>
  <c r="AQ87" i="17"/>
  <c r="AS86" i="17"/>
  <c r="AR86" i="17"/>
  <c r="AQ86" i="17"/>
  <c r="AS85" i="17"/>
  <c r="AR85" i="17"/>
  <c r="AQ85" i="17"/>
  <c r="AS84" i="17"/>
  <c r="AR84" i="17"/>
  <c r="AQ84" i="17"/>
  <c r="AS83" i="17"/>
  <c r="AR83" i="17"/>
  <c r="AQ83" i="17"/>
  <c r="AS82" i="17"/>
  <c r="AR82" i="17"/>
  <c r="AQ82" i="17"/>
  <c r="AS81" i="17"/>
  <c r="AR81" i="17"/>
  <c r="AQ81" i="17"/>
  <c r="AS80" i="17"/>
  <c r="AR80" i="17"/>
  <c r="AQ80" i="17"/>
  <c r="AS79" i="17"/>
  <c r="AR79" i="17"/>
  <c r="AQ79" i="17"/>
  <c r="AS78" i="17"/>
  <c r="AR78" i="17"/>
  <c r="AQ78" i="17"/>
  <c r="AS77" i="17"/>
  <c r="AR77" i="17"/>
  <c r="AQ77" i="17"/>
  <c r="AS76" i="17"/>
  <c r="AR76" i="17"/>
  <c r="AQ76" i="17"/>
  <c r="AS75" i="17"/>
  <c r="AR75" i="17"/>
  <c r="AQ75" i="17"/>
  <c r="AS74" i="17"/>
  <c r="AR74" i="17"/>
  <c r="AQ74" i="17"/>
  <c r="AS73" i="17"/>
  <c r="AR73" i="17"/>
  <c r="AQ73" i="17"/>
  <c r="AS72" i="17"/>
  <c r="AR72" i="17"/>
  <c r="AQ72" i="17"/>
  <c r="AS71" i="17"/>
  <c r="AR71" i="17"/>
  <c r="AQ71" i="17"/>
  <c r="AS70" i="17"/>
  <c r="AR70" i="17"/>
  <c r="AQ70" i="17"/>
  <c r="AS69" i="17"/>
  <c r="AR69" i="17"/>
  <c r="AQ69" i="17"/>
  <c r="AS68" i="17"/>
  <c r="AR68" i="17"/>
  <c r="AQ68" i="17"/>
  <c r="AS67" i="17"/>
  <c r="AR67" i="17"/>
  <c r="AQ67" i="17"/>
  <c r="AS66" i="17"/>
  <c r="AR66" i="17"/>
  <c r="AQ66" i="17"/>
  <c r="AS65" i="17"/>
  <c r="AR65" i="17"/>
  <c r="AQ65" i="17"/>
  <c r="AS64" i="17"/>
  <c r="AR64" i="17"/>
  <c r="AQ64" i="17"/>
  <c r="AS63" i="17"/>
  <c r="AR63" i="17"/>
  <c r="AQ63" i="17"/>
  <c r="AS62" i="17"/>
  <c r="AR62" i="17"/>
  <c r="AQ62" i="17"/>
  <c r="AS61" i="17"/>
  <c r="AR61" i="17"/>
  <c r="AQ61" i="17"/>
  <c r="AO87" i="17"/>
  <c r="AN87" i="17"/>
  <c r="AM87" i="17"/>
  <c r="AO86" i="17"/>
  <c r="AN86" i="17"/>
  <c r="AM86" i="17"/>
  <c r="AO85" i="17"/>
  <c r="AN85" i="17"/>
  <c r="AM85" i="17"/>
  <c r="AO84" i="17"/>
  <c r="AN84" i="17"/>
  <c r="AM84" i="17"/>
  <c r="AO83" i="17"/>
  <c r="AN83" i="17"/>
  <c r="AM83" i="17"/>
  <c r="AO82" i="17"/>
  <c r="AN82" i="17"/>
  <c r="AM82" i="17"/>
  <c r="AO81" i="17"/>
  <c r="AN81" i="17"/>
  <c r="AM81" i="17"/>
  <c r="AO80" i="17"/>
  <c r="AN80" i="17"/>
  <c r="AM80" i="17"/>
  <c r="AO79" i="17"/>
  <c r="AN79" i="17"/>
  <c r="AM79" i="17"/>
  <c r="AO78" i="17"/>
  <c r="AN78" i="17"/>
  <c r="AM78" i="17"/>
  <c r="AO77" i="17"/>
  <c r="AN77" i="17"/>
  <c r="AM77" i="17"/>
  <c r="AO76" i="17"/>
  <c r="AN76" i="17"/>
  <c r="AM76" i="17"/>
  <c r="AO75" i="17"/>
  <c r="AN75" i="17"/>
  <c r="AM75" i="17"/>
  <c r="AO74" i="17"/>
  <c r="AN74" i="17"/>
  <c r="AM74" i="17"/>
  <c r="AO73" i="17"/>
  <c r="AN73" i="17"/>
  <c r="AM73" i="17"/>
  <c r="AO72" i="17"/>
  <c r="AN72" i="17"/>
  <c r="AM72" i="17"/>
  <c r="AO71" i="17"/>
  <c r="AN71" i="17"/>
  <c r="AM71" i="17"/>
  <c r="AO70" i="17"/>
  <c r="AN70" i="17"/>
  <c r="AM70" i="17"/>
  <c r="AO69" i="17"/>
  <c r="AN69" i="17"/>
  <c r="AM69" i="17"/>
  <c r="AO68" i="17"/>
  <c r="AN68" i="17"/>
  <c r="AM68" i="17"/>
  <c r="AO67" i="17"/>
  <c r="AN67" i="17"/>
  <c r="AM67" i="17"/>
  <c r="AO66" i="17"/>
  <c r="AN66" i="17"/>
  <c r="AM66" i="17"/>
  <c r="AO65" i="17"/>
  <c r="AN65" i="17"/>
  <c r="AM65" i="17"/>
  <c r="AO64" i="17"/>
  <c r="AN64" i="17"/>
  <c r="AM64" i="17"/>
  <c r="AO63" i="17"/>
  <c r="AN63" i="17"/>
  <c r="AM63" i="17"/>
  <c r="AO62" i="17"/>
  <c r="AN62" i="17"/>
  <c r="AM62" i="17"/>
  <c r="AO61" i="17"/>
  <c r="AN61" i="17"/>
  <c r="AM61" i="17"/>
  <c r="AK87" i="17"/>
  <c r="AJ87" i="17"/>
  <c r="AI87" i="17"/>
  <c r="AK86" i="17"/>
  <c r="AJ86" i="17"/>
  <c r="AI86" i="17"/>
  <c r="AK85" i="17"/>
  <c r="AJ85" i="17"/>
  <c r="AI85" i="17"/>
  <c r="AK84" i="17"/>
  <c r="AJ84" i="17"/>
  <c r="AI84" i="17"/>
  <c r="AK83" i="17"/>
  <c r="AJ83" i="17"/>
  <c r="AI83" i="17"/>
  <c r="AK82" i="17"/>
  <c r="AJ82" i="17"/>
  <c r="AI82" i="17"/>
  <c r="AK81" i="17"/>
  <c r="AJ81" i="17"/>
  <c r="AI81" i="17"/>
  <c r="AK80" i="17"/>
  <c r="AJ80" i="17"/>
  <c r="AI80" i="17"/>
  <c r="AK79" i="17"/>
  <c r="AJ79" i="17"/>
  <c r="AI79" i="17"/>
  <c r="AK78" i="17"/>
  <c r="AJ78" i="17"/>
  <c r="AI78" i="17"/>
  <c r="AK77" i="17"/>
  <c r="AJ77" i="17"/>
  <c r="AI77" i="17"/>
  <c r="AK76" i="17"/>
  <c r="AJ76" i="17"/>
  <c r="AI76" i="17"/>
  <c r="AK75" i="17"/>
  <c r="AJ75" i="17"/>
  <c r="AI75" i="17"/>
  <c r="AK74" i="17"/>
  <c r="AJ74" i="17"/>
  <c r="AI74" i="17"/>
  <c r="AK73" i="17"/>
  <c r="AJ73" i="17"/>
  <c r="AI73" i="17"/>
  <c r="AK72" i="17"/>
  <c r="AJ72" i="17"/>
  <c r="AI72" i="17"/>
  <c r="AK71" i="17"/>
  <c r="AJ71" i="17"/>
  <c r="AI71" i="17"/>
  <c r="AK70" i="17"/>
  <c r="AJ70" i="17"/>
  <c r="AI70" i="17"/>
  <c r="AK69" i="17"/>
  <c r="AJ69" i="17"/>
  <c r="AI69" i="17"/>
  <c r="AK68" i="17"/>
  <c r="AJ68" i="17"/>
  <c r="AI68" i="17"/>
  <c r="AK67" i="17"/>
  <c r="AJ67" i="17"/>
  <c r="AI67" i="17"/>
  <c r="AK66" i="17"/>
  <c r="AJ66" i="17"/>
  <c r="AI66" i="17"/>
  <c r="AK65" i="17"/>
  <c r="AJ65" i="17"/>
  <c r="AI65" i="17"/>
  <c r="AK64" i="17"/>
  <c r="AJ64" i="17"/>
  <c r="AI64" i="17"/>
  <c r="AK63" i="17"/>
  <c r="AJ63" i="17"/>
  <c r="AI63" i="17"/>
  <c r="AK62" i="17"/>
  <c r="AJ62" i="17"/>
  <c r="AI62" i="17"/>
  <c r="AK61" i="17"/>
  <c r="AJ61" i="17"/>
  <c r="AI61" i="17"/>
  <c r="AG87" i="17"/>
  <c r="AF87" i="17"/>
  <c r="AG86" i="17"/>
  <c r="AF86" i="17"/>
  <c r="AG85" i="17"/>
  <c r="AF85" i="17"/>
  <c r="AG84" i="17"/>
  <c r="AF84" i="17"/>
  <c r="AG83" i="17"/>
  <c r="AF83" i="17"/>
  <c r="AG82" i="17"/>
  <c r="AF82" i="17"/>
  <c r="AG81" i="17"/>
  <c r="AF81" i="17"/>
  <c r="AG80" i="17"/>
  <c r="AF80" i="17"/>
  <c r="AG79" i="17"/>
  <c r="AF79" i="17"/>
  <c r="AG78" i="17"/>
  <c r="AF78" i="17"/>
  <c r="AG77" i="17"/>
  <c r="AF77" i="17"/>
  <c r="AG76" i="17"/>
  <c r="AF76" i="17"/>
  <c r="AG75" i="17"/>
  <c r="AF75" i="17"/>
  <c r="AG74" i="17"/>
  <c r="AF74" i="17"/>
  <c r="AG73" i="17"/>
  <c r="AF73" i="17"/>
  <c r="AG72" i="17"/>
  <c r="AF72" i="17"/>
  <c r="AG71" i="17"/>
  <c r="AF71" i="17"/>
  <c r="AG70" i="17"/>
  <c r="AF70" i="17"/>
  <c r="AG69" i="17"/>
  <c r="AF69" i="17"/>
  <c r="AG68" i="17"/>
  <c r="AF68" i="17"/>
  <c r="AG67" i="17"/>
  <c r="AF67" i="17"/>
  <c r="AG66" i="17"/>
  <c r="AF66" i="17"/>
  <c r="AG65" i="17"/>
  <c r="AF65" i="17"/>
  <c r="AG64" i="17"/>
  <c r="AF64" i="17"/>
  <c r="AG63" i="17"/>
  <c r="AF63" i="17"/>
  <c r="AG62" i="17"/>
  <c r="AF62" i="17"/>
  <c r="AG61" i="17"/>
  <c r="AF61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BE43" i="17"/>
  <c r="BD43" i="17"/>
  <c r="BC43" i="17"/>
  <c r="BE42" i="17"/>
  <c r="BD42" i="17"/>
  <c r="BC42" i="17"/>
  <c r="BE41" i="17"/>
  <c r="BD41" i="17"/>
  <c r="BC41" i="17"/>
  <c r="BE40" i="17"/>
  <c r="BD40" i="17"/>
  <c r="BC40" i="17"/>
  <c r="BE39" i="17"/>
  <c r="BD39" i="17"/>
  <c r="BC39" i="17"/>
  <c r="BE38" i="17"/>
  <c r="BD38" i="17"/>
  <c r="BC38" i="17"/>
  <c r="BE37" i="17"/>
  <c r="BD37" i="17"/>
  <c r="BC37" i="17"/>
  <c r="BE36" i="17"/>
  <c r="BD36" i="17"/>
  <c r="BC36" i="17"/>
  <c r="BE35" i="17"/>
  <c r="BD35" i="17"/>
  <c r="BC35" i="17"/>
  <c r="BE34" i="17"/>
  <c r="BD34" i="17"/>
  <c r="BC34" i="17"/>
  <c r="BE33" i="17"/>
  <c r="BD33" i="17"/>
  <c r="BC33" i="17"/>
  <c r="BE32" i="17"/>
  <c r="BD32" i="17"/>
  <c r="BC32" i="17"/>
  <c r="BE31" i="17"/>
  <c r="BD31" i="17"/>
  <c r="BC31" i="17"/>
  <c r="BE30" i="17"/>
  <c r="BD30" i="17"/>
  <c r="BC30" i="17"/>
  <c r="BE29" i="17"/>
  <c r="BD29" i="17"/>
  <c r="BC29" i="17"/>
  <c r="BE28" i="17"/>
  <c r="BD28" i="17"/>
  <c r="BC28" i="17"/>
  <c r="BE27" i="17"/>
  <c r="BD27" i="17"/>
  <c r="BC27" i="17"/>
  <c r="BE26" i="17"/>
  <c r="BD26" i="17"/>
  <c r="BC26" i="17"/>
  <c r="BE25" i="17"/>
  <c r="BD25" i="17"/>
  <c r="BC25" i="17"/>
  <c r="BE24" i="17"/>
  <c r="BD24" i="17"/>
  <c r="BC24" i="17"/>
  <c r="BE23" i="17"/>
  <c r="BD23" i="17"/>
  <c r="BC23" i="17"/>
  <c r="BE22" i="17"/>
  <c r="BD22" i="17"/>
  <c r="BC22" i="17"/>
  <c r="BE21" i="17"/>
  <c r="BD21" i="17"/>
  <c r="BC21" i="17"/>
  <c r="BE20" i="17"/>
  <c r="BD20" i="17"/>
  <c r="BC20" i="17"/>
  <c r="BE19" i="17"/>
  <c r="BD19" i="17"/>
  <c r="BC19" i="17"/>
  <c r="BE18" i="17"/>
  <c r="BD18" i="17"/>
  <c r="BC18" i="17"/>
  <c r="BE17" i="17"/>
  <c r="BD17" i="17"/>
  <c r="BC17" i="17"/>
  <c r="BA43" i="17"/>
  <c r="AZ43" i="17"/>
  <c r="AY43" i="17"/>
  <c r="BA42" i="17"/>
  <c r="AZ42" i="17"/>
  <c r="AY42" i="17"/>
  <c r="BA41" i="17"/>
  <c r="AZ41" i="17"/>
  <c r="AY41" i="17"/>
  <c r="BA40" i="17"/>
  <c r="AZ40" i="17"/>
  <c r="AY40" i="17"/>
  <c r="BA39" i="17"/>
  <c r="AZ39" i="17"/>
  <c r="AY39" i="17"/>
  <c r="BA38" i="17"/>
  <c r="AZ38" i="17"/>
  <c r="AY38" i="17"/>
  <c r="BA37" i="17"/>
  <c r="AZ37" i="17"/>
  <c r="AY37" i="17"/>
  <c r="BA36" i="17"/>
  <c r="AZ36" i="17"/>
  <c r="AY36" i="17"/>
  <c r="BA35" i="17"/>
  <c r="AZ35" i="17"/>
  <c r="AY35" i="17"/>
  <c r="BA34" i="17"/>
  <c r="AZ34" i="17"/>
  <c r="AY34" i="17"/>
  <c r="BA33" i="17"/>
  <c r="AZ33" i="17"/>
  <c r="AY33" i="17"/>
  <c r="BA32" i="17"/>
  <c r="AZ32" i="17"/>
  <c r="AY32" i="17"/>
  <c r="BA31" i="17"/>
  <c r="AZ31" i="17"/>
  <c r="AY31" i="17"/>
  <c r="BA30" i="17"/>
  <c r="AZ30" i="17"/>
  <c r="AY30" i="17"/>
  <c r="BA29" i="17"/>
  <c r="AZ29" i="17"/>
  <c r="AY29" i="17"/>
  <c r="BA28" i="17"/>
  <c r="AZ28" i="17"/>
  <c r="AY28" i="17"/>
  <c r="BA27" i="17"/>
  <c r="AZ27" i="17"/>
  <c r="AY27" i="17"/>
  <c r="BA26" i="17"/>
  <c r="AZ26" i="17"/>
  <c r="AY26" i="17"/>
  <c r="BA25" i="17"/>
  <c r="AZ25" i="17"/>
  <c r="AY25" i="17"/>
  <c r="BA24" i="17"/>
  <c r="AZ24" i="17"/>
  <c r="AY24" i="17"/>
  <c r="BA23" i="17"/>
  <c r="AZ23" i="17"/>
  <c r="AY23" i="17"/>
  <c r="BA22" i="17"/>
  <c r="AZ22" i="17"/>
  <c r="AY22" i="17"/>
  <c r="BA21" i="17"/>
  <c r="AZ21" i="17"/>
  <c r="AY21" i="17"/>
  <c r="BA20" i="17"/>
  <c r="AZ20" i="17"/>
  <c r="AY20" i="17"/>
  <c r="BA19" i="17"/>
  <c r="AZ19" i="17"/>
  <c r="AY19" i="17"/>
  <c r="BA18" i="17"/>
  <c r="AZ18" i="17"/>
  <c r="AY18" i="17"/>
  <c r="BA17" i="17"/>
  <c r="AZ17" i="17"/>
  <c r="AY17" i="17"/>
  <c r="AW43" i="17"/>
  <c r="AV43" i="17"/>
  <c r="AU43" i="17"/>
  <c r="AW42" i="17"/>
  <c r="AV42" i="17"/>
  <c r="AU42" i="17"/>
  <c r="AW41" i="17"/>
  <c r="AV41" i="17"/>
  <c r="AU41" i="17"/>
  <c r="AW40" i="17"/>
  <c r="AV40" i="17"/>
  <c r="AU40" i="17"/>
  <c r="AW39" i="17"/>
  <c r="AV39" i="17"/>
  <c r="AU39" i="17"/>
  <c r="AW38" i="17"/>
  <c r="AV38" i="17"/>
  <c r="AU38" i="17"/>
  <c r="AW37" i="17"/>
  <c r="AV37" i="17"/>
  <c r="AU37" i="17"/>
  <c r="AW36" i="17"/>
  <c r="AV36" i="17"/>
  <c r="AU36" i="17"/>
  <c r="AW35" i="17"/>
  <c r="AV35" i="17"/>
  <c r="AU35" i="17"/>
  <c r="AW34" i="17"/>
  <c r="AV34" i="17"/>
  <c r="AU34" i="17"/>
  <c r="AW33" i="17"/>
  <c r="AV33" i="17"/>
  <c r="AU33" i="17"/>
  <c r="AW32" i="17"/>
  <c r="AV32" i="17"/>
  <c r="AU32" i="17"/>
  <c r="AW31" i="17"/>
  <c r="AV31" i="17"/>
  <c r="AU31" i="17"/>
  <c r="AW30" i="17"/>
  <c r="AV30" i="17"/>
  <c r="AU30" i="17"/>
  <c r="AW29" i="17"/>
  <c r="AV29" i="17"/>
  <c r="AU29" i="17"/>
  <c r="AW28" i="17"/>
  <c r="AV28" i="17"/>
  <c r="AU28" i="17"/>
  <c r="AW27" i="17"/>
  <c r="AV27" i="17"/>
  <c r="AU27" i="17"/>
  <c r="AW26" i="17"/>
  <c r="AV26" i="17"/>
  <c r="AU26" i="17"/>
  <c r="AW25" i="17"/>
  <c r="AV25" i="17"/>
  <c r="AU25" i="17"/>
  <c r="AW24" i="17"/>
  <c r="AV24" i="17"/>
  <c r="AU24" i="17"/>
  <c r="AW23" i="17"/>
  <c r="AV23" i="17"/>
  <c r="AU23" i="17"/>
  <c r="AW22" i="17"/>
  <c r="AV22" i="17"/>
  <c r="AU22" i="17"/>
  <c r="AW21" i="17"/>
  <c r="AV21" i="17"/>
  <c r="AU21" i="17"/>
  <c r="AW20" i="17"/>
  <c r="AV20" i="17"/>
  <c r="AU20" i="17"/>
  <c r="AW19" i="17"/>
  <c r="AV19" i="17"/>
  <c r="AU19" i="17"/>
  <c r="AW18" i="17"/>
  <c r="AV18" i="17"/>
  <c r="AU18" i="17"/>
  <c r="AW17" i="17"/>
  <c r="AV17" i="17"/>
  <c r="AU17" i="17"/>
  <c r="AS43" i="17"/>
  <c r="AR43" i="17"/>
  <c r="AQ43" i="17"/>
  <c r="AS42" i="17"/>
  <c r="AR42" i="17"/>
  <c r="AQ42" i="17"/>
  <c r="AS41" i="17"/>
  <c r="AR41" i="17"/>
  <c r="AQ41" i="17"/>
  <c r="AS40" i="17"/>
  <c r="AR40" i="17"/>
  <c r="AQ40" i="17"/>
  <c r="AS39" i="17"/>
  <c r="AR39" i="17"/>
  <c r="AQ39" i="17"/>
  <c r="AS38" i="17"/>
  <c r="AR38" i="17"/>
  <c r="AQ38" i="17"/>
  <c r="AS37" i="17"/>
  <c r="AR37" i="17"/>
  <c r="AQ37" i="17"/>
  <c r="AS36" i="17"/>
  <c r="AR36" i="17"/>
  <c r="AQ36" i="17"/>
  <c r="AS35" i="17"/>
  <c r="AR35" i="17"/>
  <c r="AQ35" i="17"/>
  <c r="AS34" i="17"/>
  <c r="AR34" i="17"/>
  <c r="AQ34" i="17"/>
  <c r="AS33" i="17"/>
  <c r="AR33" i="17"/>
  <c r="AQ33" i="17"/>
  <c r="AS32" i="17"/>
  <c r="AR32" i="17"/>
  <c r="AQ32" i="17"/>
  <c r="AS31" i="17"/>
  <c r="AR31" i="17"/>
  <c r="AQ31" i="17"/>
  <c r="AS30" i="17"/>
  <c r="AR30" i="17"/>
  <c r="AQ30" i="17"/>
  <c r="AS29" i="17"/>
  <c r="AR29" i="17"/>
  <c r="AQ29" i="17"/>
  <c r="AS28" i="17"/>
  <c r="AR28" i="17"/>
  <c r="AQ28" i="17"/>
  <c r="AS27" i="17"/>
  <c r="AR27" i="17"/>
  <c r="AQ27" i="17"/>
  <c r="AS26" i="17"/>
  <c r="AR26" i="17"/>
  <c r="AQ26" i="17"/>
  <c r="AS25" i="17"/>
  <c r="AR25" i="17"/>
  <c r="AQ25" i="17"/>
  <c r="AS24" i="17"/>
  <c r="AR24" i="17"/>
  <c r="AQ24" i="17"/>
  <c r="AS23" i="17"/>
  <c r="AR23" i="17"/>
  <c r="AQ23" i="17"/>
  <c r="AS22" i="17"/>
  <c r="AR22" i="17"/>
  <c r="AQ22" i="17"/>
  <c r="AS21" i="17"/>
  <c r="AR21" i="17"/>
  <c r="AQ21" i="17"/>
  <c r="AS20" i="17"/>
  <c r="AR20" i="17"/>
  <c r="AQ20" i="17"/>
  <c r="AS19" i="17"/>
  <c r="AR19" i="17"/>
  <c r="AQ19" i="17"/>
  <c r="AS18" i="17"/>
  <c r="AR18" i="17"/>
  <c r="AQ18" i="17"/>
  <c r="AS17" i="17"/>
  <c r="AR17" i="17"/>
  <c r="AQ17" i="17"/>
  <c r="AO43" i="17"/>
  <c r="AN43" i="17"/>
  <c r="AM43" i="17"/>
  <c r="AO42" i="17"/>
  <c r="AN42" i="17"/>
  <c r="AM42" i="17"/>
  <c r="AO41" i="17"/>
  <c r="AN41" i="17"/>
  <c r="AM41" i="17"/>
  <c r="AO40" i="17"/>
  <c r="AN40" i="17"/>
  <c r="AM40" i="17"/>
  <c r="AO39" i="17"/>
  <c r="AN39" i="17"/>
  <c r="AM39" i="17"/>
  <c r="AO38" i="17"/>
  <c r="AN38" i="17"/>
  <c r="AM38" i="17"/>
  <c r="AO37" i="17"/>
  <c r="AN37" i="17"/>
  <c r="AM37" i="17"/>
  <c r="AO36" i="17"/>
  <c r="AN36" i="17"/>
  <c r="AM36" i="17"/>
  <c r="AO35" i="17"/>
  <c r="AN35" i="17"/>
  <c r="AM35" i="17"/>
  <c r="AO34" i="17"/>
  <c r="AN34" i="17"/>
  <c r="AM34" i="17"/>
  <c r="AO33" i="17"/>
  <c r="AN33" i="17"/>
  <c r="AM33" i="17"/>
  <c r="AO32" i="17"/>
  <c r="AN32" i="17"/>
  <c r="AM32" i="17"/>
  <c r="AO31" i="17"/>
  <c r="AN31" i="17"/>
  <c r="AM31" i="17"/>
  <c r="AO30" i="17"/>
  <c r="AN30" i="17"/>
  <c r="AM30" i="17"/>
  <c r="AO29" i="17"/>
  <c r="AN29" i="17"/>
  <c r="AM29" i="17"/>
  <c r="AO28" i="17"/>
  <c r="AN28" i="17"/>
  <c r="AM28" i="17"/>
  <c r="AO27" i="17"/>
  <c r="AN27" i="17"/>
  <c r="AM27" i="17"/>
  <c r="AO26" i="17"/>
  <c r="AN26" i="17"/>
  <c r="AM26" i="17"/>
  <c r="AO25" i="17"/>
  <c r="AN25" i="17"/>
  <c r="AM25" i="17"/>
  <c r="AO24" i="17"/>
  <c r="AN24" i="17"/>
  <c r="AM24" i="17"/>
  <c r="AO23" i="17"/>
  <c r="AN23" i="17"/>
  <c r="AM23" i="17"/>
  <c r="AO22" i="17"/>
  <c r="AN22" i="17"/>
  <c r="AM22" i="17"/>
  <c r="AO21" i="17"/>
  <c r="AN21" i="17"/>
  <c r="AM21" i="17"/>
  <c r="AO20" i="17"/>
  <c r="AN20" i="17"/>
  <c r="AM20" i="17"/>
  <c r="AO19" i="17"/>
  <c r="AN19" i="17"/>
  <c r="AM19" i="17"/>
  <c r="AO18" i="17"/>
  <c r="AN18" i="17"/>
  <c r="AM18" i="17"/>
  <c r="AO17" i="17"/>
  <c r="AN17" i="17"/>
  <c r="AM17" i="17"/>
  <c r="AK43" i="17"/>
  <c r="AJ43" i="17"/>
  <c r="AI43" i="17"/>
  <c r="AK42" i="17"/>
  <c r="AJ42" i="17"/>
  <c r="AI42" i="17"/>
  <c r="AK41" i="17"/>
  <c r="AJ41" i="17"/>
  <c r="AI41" i="17"/>
  <c r="AK40" i="17"/>
  <c r="AJ40" i="17"/>
  <c r="AI40" i="17"/>
  <c r="AK39" i="17"/>
  <c r="AJ39" i="17"/>
  <c r="AI39" i="17"/>
  <c r="AK38" i="17"/>
  <c r="AJ38" i="17"/>
  <c r="AI38" i="17"/>
  <c r="AK37" i="17"/>
  <c r="AJ37" i="17"/>
  <c r="AI37" i="17"/>
  <c r="AK36" i="17"/>
  <c r="AJ36" i="17"/>
  <c r="AI36" i="17"/>
  <c r="AK35" i="17"/>
  <c r="AJ35" i="17"/>
  <c r="AI35" i="17"/>
  <c r="AK34" i="17"/>
  <c r="AJ34" i="17"/>
  <c r="AI34" i="17"/>
  <c r="AK33" i="17"/>
  <c r="AJ33" i="17"/>
  <c r="AI33" i="17"/>
  <c r="AK32" i="17"/>
  <c r="AJ32" i="17"/>
  <c r="AI32" i="17"/>
  <c r="AK31" i="17"/>
  <c r="AJ31" i="17"/>
  <c r="AI31" i="17"/>
  <c r="AK30" i="17"/>
  <c r="AJ30" i="17"/>
  <c r="AI30" i="17"/>
  <c r="AK29" i="17"/>
  <c r="AJ29" i="17"/>
  <c r="AI29" i="17"/>
  <c r="AK28" i="17"/>
  <c r="AJ28" i="17"/>
  <c r="AI28" i="17"/>
  <c r="AK27" i="17"/>
  <c r="AJ27" i="17"/>
  <c r="AI27" i="17"/>
  <c r="AK26" i="17"/>
  <c r="AJ26" i="17"/>
  <c r="AI26" i="17"/>
  <c r="AK25" i="17"/>
  <c r="AJ25" i="17"/>
  <c r="AI25" i="17"/>
  <c r="AK24" i="17"/>
  <c r="AJ24" i="17"/>
  <c r="AI24" i="17"/>
  <c r="AK23" i="17"/>
  <c r="AJ23" i="17"/>
  <c r="AI23" i="17"/>
  <c r="AK22" i="17"/>
  <c r="AJ22" i="17"/>
  <c r="AI22" i="17"/>
  <c r="AK21" i="17"/>
  <c r="AJ21" i="17"/>
  <c r="AI21" i="17"/>
  <c r="AK20" i="17"/>
  <c r="AJ20" i="17"/>
  <c r="AI20" i="17"/>
  <c r="AK19" i="17"/>
  <c r="AJ19" i="17"/>
  <c r="AI19" i="17"/>
  <c r="AK18" i="17"/>
  <c r="AJ18" i="17"/>
  <c r="AI18" i="17"/>
  <c r="AK17" i="17"/>
  <c r="AJ17" i="17"/>
  <c r="AI17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F43" i="17"/>
  <c r="AF42" i="17"/>
  <c r="AF41" i="17"/>
  <c r="AF40" i="17"/>
  <c r="AF39" i="17"/>
  <c r="AF38" i="17"/>
  <c r="AF37" i="17"/>
  <c r="AF36" i="17"/>
  <c r="AF35" i="17"/>
  <c r="AF34" i="17"/>
  <c r="AF33" i="17"/>
  <c r="AF32" i="17"/>
  <c r="AF31" i="17"/>
  <c r="AF30" i="17"/>
  <c r="AF29" i="17"/>
  <c r="AF28" i="17"/>
  <c r="AF27" i="17"/>
  <c r="AF26" i="17"/>
  <c r="AF25" i="17"/>
  <c r="AF24" i="17"/>
  <c r="AF23" i="17"/>
  <c r="AF22" i="17"/>
  <c r="AF21" i="17"/>
  <c r="AF20" i="17"/>
  <c r="AF19" i="17"/>
  <c r="AF18" i="17"/>
  <c r="AF17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4" i="17"/>
  <c r="AE23" i="17"/>
  <c r="AE22" i="17"/>
  <c r="AE21" i="17"/>
  <c r="AE20" i="17"/>
  <c r="AE19" i="17"/>
  <c r="AE18" i="17"/>
  <c r="AE17" i="17"/>
  <c r="AB95" i="15"/>
  <c r="AA95" i="15"/>
  <c r="Z95" i="15"/>
  <c r="AB94" i="15"/>
  <c r="AA94" i="15"/>
  <c r="Z94" i="15"/>
  <c r="AB93" i="15"/>
  <c r="AA93" i="15"/>
  <c r="Z93" i="15"/>
  <c r="AB90" i="15"/>
  <c r="AA90" i="15"/>
  <c r="Z90" i="15"/>
  <c r="AB89" i="15"/>
  <c r="AA89" i="15"/>
  <c r="Z89" i="15"/>
  <c r="AB88" i="15"/>
  <c r="AA88" i="15"/>
  <c r="Z88" i="15"/>
  <c r="AB87" i="15"/>
  <c r="AA87" i="15"/>
  <c r="Z87" i="15"/>
  <c r="X95" i="15"/>
  <c r="W95" i="15"/>
  <c r="V95" i="15"/>
  <c r="X94" i="15"/>
  <c r="W94" i="15"/>
  <c r="V94" i="15"/>
  <c r="X93" i="15"/>
  <c r="W93" i="15"/>
  <c r="V93" i="15"/>
  <c r="X90" i="15"/>
  <c r="W90" i="15"/>
  <c r="V90" i="15"/>
  <c r="X89" i="15"/>
  <c r="W89" i="15"/>
  <c r="V89" i="15"/>
  <c r="X88" i="15"/>
  <c r="W88" i="15"/>
  <c r="V88" i="15"/>
  <c r="X87" i="15"/>
  <c r="W87" i="15"/>
  <c r="V87" i="15"/>
  <c r="T95" i="15"/>
  <c r="S95" i="15"/>
  <c r="R95" i="15"/>
  <c r="T94" i="15"/>
  <c r="S94" i="15"/>
  <c r="R94" i="15"/>
  <c r="T93" i="15"/>
  <c r="S93" i="15"/>
  <c r="R93" i="15"/>
  <c r="T90" i="15"/>
  <c r="S90" i="15"/>
  <c r="R90" i="15"/>
  <c r="T89" i="15"/>
  <c r="S89" i="15"/>
  <c r="R89" i="15"/>
  <c r="T88" i="15"/>
  <c r="S88" i="15"/>
  <c r="R88" i="15"/>
  <c r="T87" i="15"/>
  <c r="S87" i="15"/>
  <c r="R87" i="15"/>
  <c r="P95" i="15"/>
  <c r="O95" i="15"/>
  <c r="N95" i="15"/>
  <c r="P94" i="15"/>
  <c r="O94" i="15"/>
  <c r="N94" i="15"/>
  <c r="P93" i="15"/>
  <c r="O93" i="15"/>
  <c r="N93" i="15"/>
  <c r="P90" i="15"/>
  <c r="O90" i="15"/>
  <c r="N90" i="15"/>
  <c r="P89" i="15"/>
  <c r="O89" i="15"/>
  <c r="N89" i="15"/>
  <c r="P88" i="15"/>
  <c r="O88" i="15"/>
  <c r="N88" i="15"/>
  <c r="P87" i="15"/>
  <c r="O87" i="15"/>
  <c r="N87" i="15"/>
  <c r="L95" i="15"/>
  <c r="K95" i="15"/>
  <c r="J95" i="15"/>
  <c r="L94" i="15"/>
  <c r="K94" i="15"/>
  <c r="J94" i="15"/>
  <c r="L93" i="15"/>
  <c r="K93" i="15"/>
  <c r="J93" i="15"/>
  <c r="L90" i="15"/>
  <c r="K90" i="15"/>
  <c r="J90" i="15"/>
  <c r="L89" i="15"/>
  <c r="K89" i="15"/>
  <c r="J89" i="15"/>
  <c r="L88" i="15"/>
  <c r="K88" i="15"/>
  <c r="J88" i="15"/>
  <c r="L87" i="15"/>
  <c r="K87" i="15"/>
  <c r="J87" i="15"/>
  <c r="H95" i="15"/>
  <c r="G95" i="15"/>
  <c r="F95" i="15"/>
  <c r="H94" i="15"/>
  <c r="G94" i="15"/>
  <c r="F94" i="15"/>
  <c r="H93" i="15"/>
  <c r="G93" i="15"/>
  <c r="F93" i="15"/>
  <c r="H90" i="15"/>
  <c r="G90" i="15"/>
  <c r="F90" i="15"/>
  <c r="H89" i="15"/>
  <c r="G89" i="15"/>
  <c r="F89" i="15"/>
  <c r="H88" i="15"/>
  <c r="G88" i="15"/>
  <c r="F88" i="15"/>
  <c r="H87" i="15"/>
  <c r="G87" i="15"/>
  <c r="F87" i="15"/>
  <c r="D95" i="15"/>
  <c r="C95" i="15"/>
  <c r="B95" i="15"/>
  <c r="D94" i="15"/>
  <c r="C94" i="15"/>
  <c r="B94" i="15"/>
  <c r="D93" i="15"/>
  <c r="C93" i="15"/>
  <c r="B93" i="15"/>
  <c r="D90" i="15"/>
  <c r="C90" i="15"/>
  <c r="B90" i="15"/>
  <c r="D89" i="15"/>
  <c r="C89" i="15"/>
  <c r="B89" i="15"/>
  <c r="D88" i="15"/>
  <c r="C88" i="15"/>
  <c r="B88" i="15"/>
  <c r="D87" i="15"/>
  <c r="C87" i="15"/>
  <c r="B87" i="15"/>
  <c r="AB45" i="15"/>
  <c r="AA45" i="15"/>
  <c r="Z45" i="15"/>
  <c r="AB44" i="15"/>
  <c r="AA44" i="15"/>
  <c r="Z44" i="15"/>
  <c r="AB43" i="15"/>
  <c r="AA43" i="15"/>
  <c r="Z43" i="15"/>
  <c r="AB40" i="15"/>
  <c r="AA40" i="15"/>
  <c r="Z40" i="15"/>
  <c r="AB39" i="15"/>
  <c r="AA39" i="15"/>
  <c r="Z39" i="15"/>
  <c r="AB38" i="15"/>
  <c r="AA38" i="15"/>
  <c r="Z38" i="15"/>
  <c r="AB37" i="15"/>
  <c r="AA37" i="15"/>
  <c r="Z37" i="15"/>
  <c r="X45" i="15"/>
  <c r="W45" i="15"/>
  <c r="V45" i="15"/>
  <c r="X44" i="15"/>
  <c r="W44" i="15"/>
  <c r="V44" i="15"/>
  <c r="X43" i="15"/>
  <c r="W43" i="15"/>
  <c r="V43" i="15"/>
  <c r="X40" i="15"/>
  <c r="W40" i="15"/>
  <c r="V40" i="15"/>
  <c r="X39" i="15"/>
  <c r="W39" i="15"/>
  <c r="V39" i="15"/>
  <c r="X38" i="15"/>
  <c r="W38" i="15"/>
  <c r="V38" i="15"/>
  <c r="X37" i="15"/>
  <c r="W37" i="15"/>
  <c r="V37" i="15"/>
  <c r="T45" i="15"/>
  <c r="S45" i="15"/>
  <c r="R45" i="15"/>
  <c r="T44" i="15"/>
  <c r="S44" i="15"/>
  <c r="R44" i="15"/>
  <c r="T43" i="15"/>
  <c r="S43" i="15"/>
  <c r="R43" i="15"/>
  <c r="T40" i="15"/>
  <c r="S40" i="15"/>
  <c r="R40" i="15"/>
  <c r="T39" i="15"/>
  <c r="S39" i="15"/>
  <c r="R39" i="15"/>
  <c r="T38" i="15"/>
  <c r="S38" i="15"/>
  <c r="R38" i="15"/>
  <c r="T37" i="15"/>
  <c r="S37" i="15"/>
  <c r="R37" i="15"/>
  <c r="P45" i="15"/>
  <c r="O45" i="15"/>
  <c r="N45" i="15"/>
  <c r="P44" i="15"/>
  <c r="O44" i="15"/>
  <c r="N44" i="15"/>
  <c r="P43" i="15"/>
  <c r="O43" i="15"/>
  <c r="N43" i="15"/>
  <c r="P40" i="15"/>
  <c r="O40" i="15"/>
  <c r="N40" i="15"/>
  <c r="P39" i="15"/>
  <c r="O39" i="15"/>
  <c r="N39" i="15"/>
  <c r="P38" i="15"/>
  <c r="O38" i="15"/>
  <c r="N38" i="15"/>
  <c r="P37" i="15"/>
  <c r="O37" i="15"/>
  <c r="N37" i="15"/>
  <c r="L45" i="15"/>
  <c r="K45" i="15"/>
  <c r="J45" i="15"/>
  <c r="L44" i="15"/>
  <c r="K44" i="15"/>
  <c r="J44" i="15"/>
  <c r="L43" i="15"/>
  <c r="K43" i="15"/>
  <c r="J43" i="15"/>
  <c r="L40" i="15"/>
  <c r="K40" i="15"/>
  <c r="J40" i="15"/>
  <c r="L39" i="15"/>
  <c r="K39" i="15"/>
  <c r="J39" i="15"/>
  <c r="L38" i="15"/>
  <c r="K38" i="15"/>
  <c r="J38" i="15"/>
  <c r="L37" i="15"/>
  <c r="K37" i="15"/>
  <c r="J37" i="15"/>
  <c r="H45" i="15"/>
  <c r="G45" i="15"/>
  <c r="F45" i="15"/>
  <c r="H44" i="15"/>
  <c r="G44" i="15"/>
  <c r="F44" i="15"/>
  <c r="H43" i="15"/>
  <c r="G43" i="15"/>
  <c r="F43" i="15"/>
  <c r="H40" i="15"/>
  <c r="G40" i="15"/>
  <c r="F40" i="15"/>
  <c r="H39" i="15"/>
  <c r="G39" i="15"/>
  <c r="F39" i="15"/>
  <c r="H38" i="15"/>
  <c r="G38" i="15"/>
  <c r="F38" i="15"/>
  <c r="H37" i="15"/>
  <c r="G37" i="15"/>
  <c r="F37" i="15"/>
  <c r="D45" i="15"/>
  <c r="C45" i="15"/>
  <c r="B45" i="15"/>
  <c r="D44" i="15"/>
  <c r="C44" i="15"/>
  <c r="B44" i="15"/>
  <c r="D43" i="15"/>
  <c r="C43" i="15"/>
  <c r="B43" i="15"/>
  <c r="D40" i="15"/>
  <c r="C40" i="15"/>
  <c r="B40" i="15"/>
  <c r="D39" i="15"/>
  <c r="C39" i="15"/>
  <c r="B39" i="15"/>
  <c r="D38" i="15"/>
  <c r="C38" i="15"/>
  <c r="B38" i="15"/>
  <c r="D37" i="15"/>
  <c r="C37" i="15"/>
  <c r="B37" i="15"/>
  <c r="U131" i="8" l="1"/>
  <c r="U130" i="8"/>
  <c r="U129" i="8"/>
  <c r="U128" i="8"/>
  <c r="U126" i="8"/>
  <c r="U125" i="8"/>
  <c r="U124" i="8"/>
  <c r="U119" i="8"/>
  <c r="U118" i="8"/>
  <c r="U115" i="8"/>
  <c r="U114" i="8"/>
  <c r="U113" i="8"/>
  <c r="U87" i="8"/>
  <c r="U86" i="8"/>
  <c r="U85" i="8"/>
  <c r="U82" i="8"/>
  <c r="U81" i="8"/>
  <c r="U80" i="8"/>
  <c r="U76" i="8"/>
  <c r="U75" i="8"/>
  <c r="U74" i="8"/>
  <c r="U71" i="8"/>
  <c r="U70" i="8"/>
  <c r="U69" i="8"/>
  <c r="U41" i="8"/>
  <c r="U40" i="8"/>
  <c r="U39" i="8"/>
  <c r="U36" i="8"/>
  <c r="U35" i="8"/>
  <c r="U34" i="8"/>
  <c r="U30" i="8"/>
  <c r="U29" i="8"/>
  <c r="U28" i="8"/>
  <c r="U25" i="8"/>
  <c r="U24" i="8"/>
  <c r="U23" i="8"/>
  <c r="U127" i="7"/>
  <c r="U122" i="7"/>
  <c r="U121" i="7"/>
  <c r="U116" i="7"/>
  <c r="U111" i="7"/>
  <c r="U100" i="7" s="1"/>
  <c r="U108" i="7"/>
  <c r="U107" i="7"/>
  <c r="U106" i="7"/>
  <c r="U103" i="7"/>
  <c r="U102" i="7"/>
  <c r="U101" i="7"/>
  <c r="U83" i="7"/>
  <c r="U84" i="8" s="1"/>
  <c r="U78" i="7"/>
  <c r="U72" i="7"/>
  <c r="U67" i="7"/>
  <c r="U64" i="7"/>
  <c r="U63" i="7"/>
  <c r="U62" i="7"/>
  <c r="U59" i="7"/>
  <c r="U58" i="7"/>
  <c r="U57" i="7"/>
  <c r="U38" i="7"/>
  <c r="U33" i="7"/>
  <c r="U27" i="7"/>
  <c r="U22" i="7"/>
  <c r="U19" i="7"/>
  <c r="U18" i="7"/>
  <c r="U18" i="8" s="1"/>
  <c r="U17" i="7"/>
  <c r="U14" i="7"/>
  <c r="U13" i="7"/>
  <c r="U12" i="7"/>
  <c r="U24" i="6"/>
  <c r="U47" i="6" s="1"/>
  <c r="U19" i="6"/>
  <c r="U41" i="6" s="1"/>
  <c r="U14" i="6"/>
  <c r="U38" i="6" s="1"/>
  <c r="U12" i="6"/>
  <c r="U11" i="6"/>
  <c r="U10" i="6"/>
  <c r="P24" i="35"/>
  <c r="O24" i="35"/>
  <c r="N24" i="35"/>
  <c r="L24" i="35"/>
  <c r="L18" i="35" s="1"/>
  <c r="K24" i="35"/>
  <c r="J24" i="35"/>
  <c r="H24" i="35"/>
  <c r="G24" i="35"/>
  <c r="G18" i="35" s="1"/>
  <c r="F24" i="35"/>
  <c r="P25" i="35"/>
  <c r="P19" i="35" s="1"/>
  <c r="O25" i="35"/>
  <c r="O19" i="35" s="1"/>
  <c r="N25" i="35"/>
  <c r="L25" i="35"/>
  <c r="K25" i="35"/>
  <c r="K19" i="35" s="1"/>
  <c r="J25" i="35"/>
  <c r="J19" i="35" s="1"/>
  <c r="H25" i="35"/>
  <c r="G25" i="35"/>
  <c r="F25" i="35"/>
  <c r="F19" i="35" s="1"/>
  <c r="P21" i="35"/>
  <c r="O21" i="35"/>
  <c r="N21" i="35"/>
  <c r="L21" i="35"/>
  <c r="K21" i="35"/>
  <c r="J21" i="35"/>
  <c r="H21" i="35"/>
  <c r="G21" i="35"/>
  <c r="F21" i="35"/>
  <c r="N19" i="35"/>
  <c r="L19" i="35"/>
  <c r="H19" i="35"/>
  <c r="G19" i="35"/>
  <c r="P18" i="35"/>
  <c r="O18" i="35"/>
  <c r="N18" i="35"/>
  <c r="K18" i="35"/>
  <c r="J18" i="35"/>
  <c r="H18" i="35"/>
  <c r="F18" i="35"/>
  <c r="U32" i="7" l="1"/>
  <c r="U123" i="8"/>
  <c r="U11" i="7"/>
  <c r="U109" i="8"/>
  <c r="U19" i="8"/>
  <c r="U21" i="7"/>
  <c r="U59" i="8"/>
  <c r="U110" i="7"/>
  <c r="U99" i="7" s="1"/>
  <c r="U61" i="7"/>
  <c r="U38" i="8"/>
  <c r="U77" i="7"/>
  <c r="U12" i="8"/>
  <c r="U17" i="8"/>
  <c r="U66" i="7"/>
  <c r="U68" i="8"/>
  <c r="U13" i="8"/>
  <c r="U60" i="8"/>
  <c r="U22" i="8"/>
  <c r="U112" i="8"/>
  <c r="U63" i="8"/>
  <c r="U107" i="8"/>
  <c r="U33" i="8"/>
  <c r="U79" i="8"/>
  <c r="U102" i="8"/>
  <c r="U58" i="8"/>
  <c r="U103" i="8"/>
  <c r="U27" i="8"/>
  <c r="U117" i="8"/>
  <c r="U73" i="8"/>
  <c r="U16" i="7"/>
  <c r="U64" i="8"/>
  <c r="U108" i="8"/>
  <c r="U65" i="8"/>
  <c r="U14" i="8"/>
  <c r="U104" i="8"/>
  <c r="U10" i="7"/>
  <c r="U105" i="7"/>
  <c r="U56" i="7"/>
  <c r="U101" i="8" s="1"/>
  <c r="U36" i="6"/>
  <c r="U42" i="6"/>
  <c r="U48" i="6"/>
  <c r="U37" i="6"/>
  <c r="U43" i="6"/>
  <c r="U9" i="6"/>
  <c r="U33" i="6" s="1"/>
  <c r="U46" i="6"/>
  <c r="U32" i="8" l="1"/>
  <c r="U55" i="7"/>
  <c r="U21" i="8"/>
  <c r="U67" i="8"/>
  <c r="U111" i="8"/>
  <c r="U78" i="8"/>
  <c r="U122" i="8"/>
  <c r="U57" i="8"/>
  <c r="U11" i="8"/>
  <c r="U62" i="8"/>
  <c r="U16" i="8"/>
  <c r="U106" i="8"/>
  <c r="U56" i="8"/>
  <c r="U10" i="8"/>
  <c r="U100" i="8"/>
  <c r="U31" i="6"/>
  <c r="U32" i="6"/>
  <c r="U87" i="4"/>
  <c r="U86" i="4"/>
  <c r="U85" i="4"/>
  <c r="U82" i="4"/>
  <c r="U81" i="4"/>
  <c r="U80" i="4"/>
  <c r="U76" i="4"/>
  <c r="U75" i="4"/>
  <c r="U74" i="4"/>
  <c r="U71" i="4"/>
  <c r="U70" i="4"/>
  <c r="U69" i="4"/>
  <c r="U65" i="4"/>
  <c r="U64" i="4"/>
  <c r="U63" i="4"/>
  <c r="U60" i="4"/>
  <c r="U59" i="4"/>
  <c r="U58" i="4"/>
  <c r="U38" i="4"/>
  <c r="U33" i="4"/>
  <c r="U27" i="4"/>
  <c r="U22" i="4"/>
  <c r="U16" i="4"/>
  <c r="U11" i="4"/>
  <c r="U23" i="3"/>
  <c r="U46" i="3" s="1"/>
  <c r="U18" i="3"/>
  <c r="U40" i="3" s="1"/>
  <c r="U13" i="3"/>
  <c r="U34" i="3" s="1"/>
  <c r="U11" i="3"/>
  <c r="U10" i="3"/>
  <c r="U9" i="3"/>
  <c r="U32" i="4" l="1"/>
  <c r="U62" i="4"/>
  <c r="U57" i="4"/>
  <c r="U84" i="4"/>
  <c r="U73" i="4"/>
  <c r="U68" i="4"/>
  <c r="U10" i="4"/>
  <c r="U79" i="4"/>
  <c r="U21" i="4"/>
  <c r="U41" i="3"/>
  <c r="U8" i="3"/>
  <c r="U29" i="3" s="1"/>
  <c r="U35" i="3"/>
  <c r="U36" i="3"/>
  <c r="U44" i="3"/>
  <c r="U39" i="3"/>
  <c r="U45" i="3"/>
  <c r="U55" i="5"/>
  <c r="U54" i="5"/>
  <c r="U53" i="5"/>
  <c r="U52" i="5"/>
  <c r="U49" i="5"/>
  <c r="U48" i="5"/>
  <c r="U47" i="5"/>
  <c r="U46" i="5"/>
  <c r="U43" i="5"/>
  <c r="U42" i="5"/>
  <c r="U41" i="5"/>
  <c r="U40" i="5"/>
  <c r="U21" i="5"/>
  <c r="U15" i="5"/>
  <c r="U9" i="5"/>
  <c r="U44" i="2"/>
  <c r="U52" i="2" s="1"/>
  <c r="U32" i="2"/>
  <c r="U40" i="2" s="1"/>
  <c r="U20" i="2"/>
  <c r="U28" i="2" s="1"/>
  <c r="U9" i="2"/>
  <c r="U17" i="2" s="1"/>
  <c r="U56" i="4" l="1"/>
  <c r="U67" i="4"/>
  <c r="U78" i="4"/>
  <c r="U31" i="3"/>
  <c r="U30" i="3"/>
  <c r="U39" i="5"/>
  <c r="U45" i="5"/>
  <c r="U51" i="5"/>
  <c r="U15" i="2"/>
  <c r="U26" i="2"/>
  <c r="U38" i="2"/>
  <c r="U50" i="2"/>
  <c r="U16" i="2"/>
  <c r="U27" i="2"/>
  <c r="U39" i="2"/>
  <c r="U51" i="2"/>
  <c r="T10" i="38" l="1"/>
  <c r="M23" i="39"/>
  <c r="M22" i="39"/>
  <c r="M21" i="39"/>
  <c r="M20" i="39"/>
  <c r="M19" i="39"/>
  <c r="M11" i="39"/>
  <c r="M10" i="39"/>
  <c r="M9" i="39"/>
  <c r="M7" i="39" l="1"/>
  <c r="T22" i="38"/>
  <c r="T20" i="38"/>
  <c r="T116" i="7"/>
  <c r="T21" i="38" l="1"/>
  <c r="T18" i="38" s="1"/>
  <c r="T131" i="8"/>
  <c r="T130" i="8"/>
  <c r="T129" i="8"/>
  <c r="T126" i="8"/>
  <c r="T125" i="8"/>
  <c r="T124" i="8"/>
  <c r="T119" i="8"/>
  <c r="T118" i="8"/>
  <c r="T115" i="8"/>
  <c r="T114" i="8"/>
  <c r="T113" i="8"/>
  <c r="T87" i="8"/>
  <c r="T86" i="8"/>
  <c r="T85" i="8"/>
  <c r="T82" i="8"/>
  <c r="T81" i="8"/>
  <c r="T80" i="8"/>
  <c r="T76" i="8"/>
  <c r="T75" i="8"/>
  <c r="T74" i="8"/>
  <c r="T71" i="8"/>
  <c r="T70" i="8"/>
  <c r="T69" i="8"/>
  <c r="T41" i="8"/>
  <c r="T40" i="8"/>
  <c r="T39" i="8"/>
  <c r="T36" i="8"/>
  <c r="T35" i="8"/>
  <c r="T34" i="8"/>
  <c r="T30" i="8"/>
  <c r="T29" i="8"/>
  <c r="T28" i="8"/>
  <c r="T25" i="8"/>
  <c r="T24" i="8"/>
  <c r="T23" i="8"/>
  <c r="T127" i="7"/>
  <c r="T121" i="7" s="1"/>
  <c r="T122" i="7"/>
  <c r="T111" i="7"/>
  <c r="T108" i="7"/>
  <c r="T107" i="7"/>
  <c r="T106" i="7"/>
  <c r="T103" i="7"/>
  <c r="T102" i="7"/>
  <c r="T101" i="7"/>
  <c r="T83" i="7"/>
  <c r="T78" i="7"/>
  <c r="T72" i="7"/>
  <c r="T67" i="7"/>
  <c r="T64" i="7"/>
  <c r="T63" i="7"/>
  <c r="T62" i="7"/>
  <c r="T59" i="7"/>
  <c r="T58" i="7"/>
  <c r="T57" i="7"/>
  <c r="T38" i="7"/>
  <c r="T33" i="7"/>
  <c r="T27" i="7"/>
  <c r="T22" i="7"/>
  <c r="T19" i="7"/>
  <c r="T18" i="7"/>
  <c r="T17" i="7"/>
  <c r="T14" i="7"/>
  <c r="T13" i="7"/>
  <c r="T12" i="7"/>
  <c r="T24" i="6"/>
  <c r="T48" i="6" s="1"/>
  <c r="T19" i="6"/>
  <c r="T42" i="6" s="1"/>
  <c r="T14" i="6"/>
  <c r="T36" i="6" s="1"/>
  <c r="T12" i="6"/>
  <c r="T11" i="6"/>
  <c r="T10" i="6"/>
  <c r="T87" i="4"/>
  <c r="T86" i="4"/>
  <c r="T85" i="4"/>
  <c r="T82" i="4"/>
  <c r="T81" i="4"/>
  <c r="T80" i="4"/>
  <c r="T76" i="4"/>
  <c r="T75" i="4"/>
  <c r="T74" i="4"/>
  <c r="T71" i="4"/>
  <c r="T70" i="4"/>
  <c r="T69" i="4"/>
  <c r="T65" i="4"/>
  <c r="T64" i="4"/>
  <c r="T63" i="4"/>
  <c r="T60" i="4"/>
  <c r="T59" i="4"/>
  <c r="T58" i="4"/>
  <c r="T38" i="4"/>
  <c r="T33" i="4"/>
  <c r="T27" i="4"/>
  <c r="T22" i="4"/>
  <c r="T16" i="4"/>
  <c r="T11" i="4"/>
  <c r="T23" i="3"/>
  <c r="T45" i="3" s="1"/>
  <c r="T18" i="3"/>
  <c r="T39" i="3" s="1"/>
  <c r="T13" i="3"/>
  <c r="T36" i="3" s="1"/>
  <c r="T11" i="3"/>
  <c r="T10" i="3"/>
  <c r="T9" i="3"/>
  <c r="T110" i="7" l="1"/>
  <c r="T99" i="7" s="1"/>
  <c r="T100" i="7"/>
  <c r="T16" i="7"/>
  <c r="T21" i="7"/>
  <c r="T32" i="4"/>
  <c r="T11" i="7"/>
  <c r="T63" i="8"/>
  <c r="T117" i="8"/>
  <c r="T17" i="8"/>
  <c r="T123" i="8"/>
  <c r="T12" i="8"/>
  <c r="T84" i="8"/>
  <c r="T32" i="7"/>
  <c r="T66" i="7"/>
  <c r="T13" i="8"/>
  <c r="T22" i="8"/>
  <c r="T112" i="8"/>
  <c r="T60" i="8"/>
  <c r="T108" i="8"/>
  <c r="T107" i="8"/>
  <c r="T61" i="7"/>
  <c r="T109" i="8"/>
  <c r="T77" i="7"/>
  <c r="T64" i="8"/>
  <c r="T128" i="8"/>
  <c r="T38" i="8"/>
  <c r="T18" i="8"/>
  <c r="T33" i="8"/>
  <c r="T79" i="8"/>
  <c r="T102" i="8"/>
  <c r="T14" i="8"/>
  <c r="T19" i="8"/>
  <c r="T27" i="8"/>
  <c r="T65" i="8"/>
  <c r="T73" i="8"/>
  <c r="T58" i="8"/>
  <c r="T68" i="8"/>
  <c r="T103" i="8"/>
  <c r="T59" i="8"/>
  <c r="T104" i="8"/>
  <c r="T105" i="7"/>
  <c r="T56" i="7"/>
  <c r="T101" i="8" s="1"/>
  <c r="T43" i="6"/>
  <c r="T9" i="6"/>
  <c r="T31" i="6" s="1"/>
  <c r="T37" i="6"/>
  <c r="T38" i="6"/>
  <c r="T46" i="6"/>
  <c r="T41" i="6"/>
  <c r="T47" i="6"/>
  <c r="T62" i="4"/>
  <c r="T57" i="4"/>
  <c r="T84" i="4"/>
  <c r="T73" i="4"/>
  <c r="T68" i="4"/>
  <c r="T10" i="4"/>
  <c r="T79" i="4"/>
  <c r="T21" i="4"/>
  <c r="T8" i="3"/>
  <c r="T31" i="3" s="1"/>
  <c r="T34" i="3"/>
  <c r="T40" i="3"/>
  <c r="T46" i="3"/>
  <c r="T35" i="3"/>
  <c r="T41" i="3"/>
  <c r="T44" i="3"/>
  <c r="Z15" i="17"/>
  <c r="F12" i="15"/>
  <c r="V15" i="17"/>
  <c r="R15" i="17"/>
  <c r="N15" i="17"/>
  <c r="J15" i="17"/>
  <c r="T30" i="3" l="1"/>
  <c r="T21" i="8"/>
  <c r="T111" i="8"/>
  <c r="T11" i="8"/>
  <c r="T67" i="8"/>
  <c r="T57" i="8"/>
  <c r="T55" i="7"/>
  <c r="T10" i="7"/>
  <c r="T67" i="4"/>
  <c r="T32" i="8"/>
  <c r="T78" i="8"/>
  <c r="T122" i="8"/>
  <c r="T62" i="8"/>
  <c r="T16" i="8"/>
  <c r="T106" i="8"/>
  <c r="T33" i="6"/>
  <c r="T32" i="6"/>
  <c r="T56" i="4"/>
  <c r="T78" i="4"/>
  <c r="T29" i="3"/>
  <c r="AE59" i="11"/>
  <c r="AF59" i="11"/>
  <c r="AG59" i="11"/>
  <c r="AI59" i="11"/>
  <c r="AJ59" i="11"/>
  <c r="AK59" i="11"/>
  <c r="AM59" i="11"/>
  <c r="AN59" i="11"/>
  <c r="AE60" i="11"/>
  <c r="AF60" i="11"/>
  <c r="AG60" i="11"/>
  <c r="AI60" i="11"/>
  <c r="AJ60" i="11"/>
  <c r="AK60" i="11"/>
  <c r="AM60" i="11"/>
  <c r="AN60" i="11"/>
  <c r="AE61" i="11"/>
  <c r="AF61" i="11"/>
  <c r="AG61" i="11"/>
  <c r="AI61" i="11"/>
  <c r="AJ61" i="11"/>
  <c r="AK61" i="11"/>
  <c r="AM61" i="11"/>
  <c r="AN61" i="11"/>
  <c r="AE62" i="11"/>
  <c r="AF62" i="11"/>
  <c r="AG62" i="11"/>
  <c r="AI62" i="11"/>
  <c r="AJ62" i="11"/>
  <c r="AK62" i="11"/>
  <c r="AM62" i="11"/>
  <c r="AN62" i="11"/>
  <c r="AE63" i="11"/>
  <c r="AF63" i="11"/>
  <c r="AG63" i="11"/>
  <c r="AI63" i="11"/>
  <c r="AJ63" i="11"/>
  <c r="AK63" i="11"/>
  <c r="AM63" i="11"/>
  <c r="AN63" i="11"/>
  <c r="AE64" i="11"/>
  <c r="AF64" i="11"/>
  <c r="AG64" i="11"/>
  <c r="AI64" i="11"/>
  <c r="AJ64" i="11"/>
  <c r="AK64" i="11"/>
  <c r="AM64" i="11"/>
  <c r="AN64" i="11"/>
  <c r="AE65" i="11"/>
  <c r="AF65" i="11"/>
  <c r="AG65" i="11"/>
  <c r="AI65" i="11"/>
  <c r="AJ65" i="11"/>
  <c r="AK65" i="11"/>
  <c r="AM65" i="11"/>
  <c r="AN65" i="11"/>
  <c r="AE66" i="11"/>
  <c r="AF66" i="11"/>
  <c r="AG66" i="11"/>
  <c r="AI66" i="11"/>
  <c r="AJ66" i="11"/>
  <c r="AK66" i="11"/>
  <c r="AM66" i="11"/>
  <c r="AN66" i="11"/>
  <c r="AE67" i="11"/>
  <c r="AF67" i="11"/>
  <c r="AG67" i="11"/>
  <c r="AI67" i="11"/>
  <c r="AJ67" i="11"/>
  <c r="AK67" i="11"/>
  <c r="AM67" i="11"/>
  <c r="AN67" i="11"/>
  <c r="AE68" i="11"/>
  <c r="AF68" i="11"/>
  <c r="AG68" i="11"/>
  <c r="AI68" i="11"/>
  <c r="AJ68" i="11"/>
  <c r="AK68" i="11"/>
  <c r="AM68" i="11"/>
  <c r="AN68" i="11"/>
  <c r="AE69" i="11"/>
  <c r="AF69" i="11"/>
  <c r="AG69" i="11"/>
  <c r="AI69" i="11"/>
  <c r="AJ69" i="11"/>
  <c r="AK69" i="11"/>
  <c r="AM69" i="11"/>
  <c r="AN69" i="11"/>
  <c r="AE70" i="11"/>
  <c r="AF70" i="11"/>
  <c r="AG70" i="11"/>
  <c r="AI70" i="11"/>
  <c r="AJ70" i="11"/>
  <c r="AK70" i="11"/>
  <c r="AM70" i="11"/>
  <c r="AN70" i="11"/>
  <c r="AE71" i="11"/>
  <c r="AF71" i="11"/>
  <c r="AG71" i="11"/>
  <c r="AI71" i="11"/>
  <c r="AJ71" i="11"/>
  <c r="AK71" i="11"/>
  <c r="AM71" i="11"/>
  <c r="AN71" i="11"/>
  <c r="AE72" i="11"/>
  <c r="AF72" i="11"/>
  <c r="AG72" i="11"/>
  <c r="AI72" i="11"/>
  <c r="AJ72" i="11"/>
  <c r="AK72" i="11"/>
  <c r="AM72" i="11"/>
  <c r="AN72" i="11"/>
  <c r="AE73" i="11"/>
  <c r="AF73" i="11"/>
  <c r="AG73" i="11"/>
  <c r="AI73" i="11"/>
  <c r="AJ73" i="11"/>
  <c r="AK73" i="11"/>
  <c r="AM73" i="11"/>
  <c r="AN73" i="11"/>
  <c r="AE74" i="11"/>
  <c r="AF74" i="11"/>
  <c r="AG74" i="11"/>
  <c r="AI74" i="11"/>
  <c r="AJ74" i="11"/>
  <c r="AK74" i="11"/>
  <c r="AM74" i="11"/>
  <c r="AN74" i="11"/>
  <c r="AE75" i="11"/>
  <c r="AF75" i="11"/>
  <c r="AG75" i="11"/>
  <c r="AI75" i="11"/>
  <c r="AJ75" i="11"/>
  <c r="AK75" i="11"/>
  <c r="AM75" i="11"/>
  <c r="AN75" i="11"/>
  <c r="AE76" i="11"/>
  <c r="AF76" i="11"/>
  <c r="AG76" i="11"/>
  <c r="AI76" i="11"/>
  <c r="AJ76" i="11"/>
  <c r="AK76" i="11"/>
  <c r="AM76" i="11"/>
  <c r="AN76" i="11"/>
  <c r="AE77" i="11"/>
  <c r="AF77" i="11"/>
  <c r="AG77" i="11"/>
  <c r="AI77" i="11"/>
  <c r="AJ77" i="11"/>
  <c r="AK77" i="11"/>
  <c r="AM77" i="11"/>
  <c r="AN77" i="11"/>
  <c r="AE78" i="11"/>
  <c r="AF78" i="11"/>
  <c r="AG78" i="11"/>
  <c r="AI78" i="11"/>
  <c r="AJ78" i="11"/>
  <c r="AK78" i="11"/>
  <c r="AM78" i="11"/>
  <c r="AN78" i="11"/>
  <c r="AE79" i="11"/>
  <c r="AF79" i="11"/>
  <c r="AG79" i="11"/>
  <c r="AI79" i="11"/>
  <c r="AJ79" i="11"/>
  <c r="AK79" i="11"/>
  <c r="AM79" i="11"/>
  <c r="AN79" i="11"/>
  <c r="AE80" i="11"/>
  <c r="AF80" i="11"/>
  <c r="AG80" i="11"/>
  <c r="AI80" i="11"/>
  <c r="AJ80" i="11"/>
  <c r="AK80" i="11"/>
  <c r="AM80" i="11"/>
  <c r="AN80" i="11"/>
  <c r="AE81" i="11"/>
  <c r="AF81" i="11"/>
  <c r="AG81" i="11"/>
  <c r="AI81" i="11"/>
  <c r="AJ81" i="11"/>
  <c r="AK81" i="11"/>
  <c r="AM81" i="11"/>
  <c r="AN81" i="11"/>
  <c r="AE82" i="11"/>
  <c r="AF82" i="11"/>
  <c r="AG82" i="11"/>
  <c r="AI82" i="11"/>
  <c r="AJ82" i="11"/>
  <c r="AK82" i="11"/>
  <c r="AM82" i="11"/>
  <c r="AN82" i="11"/>
  <c r="AE83" i="11"/>
  <c r="AF83" i="11"/>
  <c r="AG83" i="11"/>
  <c r="AI83" i="11"/>
  <c r="AJ83" i="11"/>
  <c r="AK83" i="11"/>
  <c r="AM83" i="11"/>
  <c r="AN83" i="11"/>
  <c r="AE84" i="11"/>
  <c r="AF84" i="11"/>
  <c r="AG84" i="11"/>
  <c r="AI84" i="11"/>
  <c r="AJ84" i="11"/>
  <c r="AK84" i="11"/>
  <c r="AM84" i="11"/>
  <c r="AN84" i="11"/>
  <c r="AE85" i="11"/>
  <c r="AF85" i="11"/>
  <c r="AG85" i="11"/>
  <c r="AI85" i="11"/>
  <c r="AJ85" i="11"/>
  <c r="AK85" i="11"/>
  <c r="AM85" i="11"/>
  <c r="AN85" i="11"/>
  <c r="T10" i="8" l="1"/>
  <c r="T56" i="8"/>
  <c r="T100" i="8"/>
  <c r="T44" i="2"/>
  <c r="T50" i="2" s="1"/>
  <c r="T32" i="2"/>
  <c r="T38" i="2" s="1"/>
  <c r="T20" i="2"/>
  <c r="T26" i="2" s="1"/>
  <c r="T9" i="2"/>
  <c r="T15" i="2" s="1"/>
  <c r="T55" i="5"/>
  <c r="T54" i="5"/>
  <c r="T53" i="5"/>
  <c r="T52" i="5"/>
  <c r="T49" i="5"/>
  <c r="T48" i="5"/>
  <c r="T47" i="5"/>
  <c r="T46" i="5"/>
  <c r="T43" i="5"/>
  <c r="T42" i="5"/>
  <c r="T41" i="5"/>
  <c r="T40" i="5"/>
  <c r="T21" i="5"/>
  <c r="T15" i="5"/>
  <c r="T9" i="5"/>
  <c r="T27" i="2" l="1"/>
  <c r="T51" i="2"/>
  <c r="T52" i="2"/>
  <c r="T40" i="2"/>
  <c r="T39" i="2"/>
  <c r="T28" i="2"/>
  <c r="T16" i="2"/>
  <c r="T17" i="2"/>
  <c r="T45" i="5"/>
  <c r="T39" i="5"/>
  <c r="T51" i="5"/>
  <c r="S10" i="38"/>
  <c r="S22" i="38" s="1"/>
  <c r="L7" i="39"/>
  <c r="S20" i="38" l="1"/>
  <c r="S21" i="38"/>
  <c r="S131" i="8"/>
  <c r="S130" i="8"/>
  <c r="S129" i="8"/>
  <c r="S128" i="8"/>
  <c r="S126" i="8"/>
  <c r="S125" i="8"/>
  <c r="S124" i="8"/>
  <c r="S123" i="8"/>
  <c r="S122" i="8"/>
  <c r="S119" i="8"/>
  <c r="S118" i="8"/>
  <c r="S117" i="8"/>
  <c r="S115" i="8"/>
  <c r="S114" i="8"/>
  <c r="S113" i="8"/>
  <c r="S112" i="8"/>
  <c r="S111" i="8"/>
  <c r="S109" i="8"/>
  <c r="S108" i="8"/>
  <c r="S107" i="8"/>
  <c r="S106" i="8"/>
  <c r="S104" i="8"/>
  <c r="S103" i="8"/>
  <c r="S102" i="8"/>
  <c r="S101" i="8"/>
  <c r="S100" i="8"/>
  <c r="S87" i="8"/>
  <c r="S86" i="8"/>
  <c r="S85" i="8"/>
  <c r="S84" i="8"/>
  <c r="S82" i="8"/>
  <c r="S81" i="8"/>
  <c r="S80" i="8"/>
  <c r="S79" i="8"/>
  <c r="S78" i="8"/>
  <c r="S76" i="8"/>
  <c r="S75" i="8"/>
  <c r="S74" i="8"/>
  <c r="S73" i="8"/>
  <c r="S71" i="8"/>
  <c r="S70" i="8"/>
  <c r="S69" i="8"/>
  <c r="S68" i="8"/>
  <c r="S67" i="8"/>
  <c r="S65" i="8"/>
  <c r="S64" i="8"/>
  <c r="S63" i="8"/>
  <c r="S62" i="8"/>
  <c r="S60" i="8"/>
  <c r="S59" i="8"/>
  <c r="S58" i="8"/>
  <c r="S57" i="8"/>
  <c r="S56" i="8"/>
  <c r="S41" i="8"/>
  <c r="S40" i="8"/>
  <c r="S39" i="8"/>
  <c r="S38" i="8"/>
  <c r="S36" i="8"/>
  <c r="S35" i="8"/>
  <c r="S34" i="8"/>
  <c r="S33" i="8"/>
  <c r="S32" i="8"/>
  <c r="S30" i="8"/>
  <c r="S29" i="8"/>
  <c r="S28" i="8"/>
  <c r="S27" i="8"/>
  <c r="S25" i="8"/>
  <c r="S24" i="8"/>
  <c r="S23" i="8"/>
  <c r="S22" i="8"/>
  <c r="S21" i="8"/>
  <c r="S19" i="8"/>
  <c r="S18" i="8"/>
  <c r="S17" i="8"/>
  <c r="S16" i="8"/>
  <c r="S14" i="8"/>
  <c r="S13" i="8"/>
  <c r="S12" i="8"/>
  <c r="S11" i="8"/>
  <c r="S10" i="8"/>
  <c r="S127" i="7"/>
  <c r="S122" i="7"/>
  <c r="S116" i="7"/>
  <c r="S111" i="7"/>
  <c r="S108" i="7"/>
  <c r="S107" i="7"/>
  <c r="S103" i="7"/>
  <c r="S102" i="7"/>
  <c r="S64" i="7"/>
  <c r="S83" i="7"/>
  <c r="S59" i="7"/>
  <c r="S72" i="7"/>
  <c r="S67" i="7"/>
  <c r="S63" i="7"/>
  <c r="S62" i="7"/>
  <c r="S58" i="7"/>
  <c r="S57" i="7"/>
  <c r="S38" i="7"/>
  <c r="S33" i="7"/>
  <c r="S19" i="7"/>
  <c r="S27" i="7"/>
  <c r="S14" i="7"/>
  <c r="S22" i="7"/>
  <c r="S24" i="6"/>
  <c r="S48" i="6" s="1"/>
  <c r="S19" i="6"/>
  <c r="S43" i="6" s="1"/>
  <c r="S14" i="6"/>
  <c r="S37" i="6" s="1"/>
  <c r="S12" i="6"/>
  <c r="S11" i="6"/>
  <c r="S10" i="6"/>
  <c r="S64" i="4"/>
  <c r="S59" i="4"/>
  <c r="S87" i="4"/>
  <c r="S86" i="4"/>
  <c r="S85" i="4"/>
  <c r="S82" i="4"/>
  <c r="S81" i="4"/>
  <c r="S80" i="4"/>
  <c r="S76" i="4"/>
  <c r="S75" i="4"/>
  <c r="S27" i="4"/>
  <c r="S71" i="4"/>
  <c r="S70" i="4"/>
  <c r="S22" i="4"/>
  <c r="S65" i="4"/>
  <c r="S63" i="4"/>
  <c r="S60" i="4"/>
  <c r="S58" i="4"/>
  <c r="S23" i="3"/>
  <c r="S46" i="3" s="1"/>
  <c r="S18" i="3"/>
  <c r="S39" i="3" s="1"/>
  <c r="S13" i="3"/>
  <c r="S34" i="3" s="1"/>
  <c r="S11" i="3"/>
  <c r="S10" i="3"/>
  <c r="S9" i="3"/>
  <c r="S40" i="3"/>
  <c r="S41" i="3"/>
  <c r="S36" i="3"/>
  <c r="S18" i="38" l="1"/>
  <c r="S105" i="7"/>
  <c r="S121" i="7"/>
  <c r="S61" i="7"/>
  <c r="S66" i="7"/>
  <c r="S21" i="7"/>
  <c r="S11" i="7"/>
  <c r="S110" i="7"/>
  <c r="S99" i="7" s="1"/>
  <c r="S100" i="7"/>
  <c r="S16" i="7"/>
  <c r="S32" i="7"/>
  <c r="S12" i="7"/>
  <c r="S17" i="7"/>
  <c r="S78" i="7"/>
  <c r="S77" i="7" s="1"/>
  <c r="S13" i="7"/>
  <c r="S18" i="7"/>
  <c r="S101" i="7"/>
  <c r="S106" i="7"/>
  <c r="S46" i="6"/>
  <c r="S47" i="6"/>
  <c r="S41" i="6"/>
  <c r="S42" i="6"/>
  <c r="S36" i="6"/>
  <c r="S38" i="6"/>
  <c r="S9" i="6"/>
  <c r="S31" i="6" s="1"/>
  <c r="S69" i="4"/>
  <c r="S33" i="4"/>
  <c r="S38" i="4"/>
  <c r="S74" i="4"/>
  <c r="S11" i="4"/>
  <c r="S16" i="4"/>
  <c r="S21" i="4"/>
  <c r="S45" i="3"/>
  <c r="S44" i="3"/>
  <c r="S8" i="3"/>
  <c r="S29" i="3" s="1"/>
  <c r="S35" i="3"/>
  <c r="B10" i="9"/>
  <c r="S55" i="7" l="1"/>
  <c r="S56" i="7"/>
  <c r="S10" i="7"/>
  <c r="S33" i="6"/>
  <c r="S32" i="6"/>
  <c r="S62" i="4"/>
  <c r="S79" i="4"/>
  <c r="S32" i="4"/>
  <c r="S57" i="4"/>
  <c r="S10" i="4"/>
  <c r="S73" i="4"/>
  <c r="S84" i="4"/>
  <c r="S68" i="4"/>
  <c r="S31" i="3"/>
  <c r="S30" i="3"/>
  <c r="S56" i="4" l="1"/>
  <c r="S67" i="4"/>
  <c r="S78" i="4"/>
  <c r="S55" i="5" l="1"/>
  <c r="S54" i="5"/>
  <c r="S53" i="5"/>
  <c r="S52" i="5"/>
  <c r="S49" i="5"/>
  <c r="S48" i="5"/>
  <c r="S47" i="5"/>
  <c r="S46" i="5"/>
  <c r="S43" i="5"/>
  <c r="S42" i="5"/>
  <c r="S41" i="5"/>
  <c r="S40" i="5"/>
  <c r="S21" i="5"/>
  <c r="S15" i="5"/>
  <c r="S9" i="5"/>
  <c r="S20" i="2"/>
  <c r="S26" i="2" s="1"/>
  <c r="S45" i="5" l="1"/>
  <c r="S51" i="5"/>
  <c r="S39" i="5"/>
  <c r="S27" i="2"/>
  <c r="S28" i="2"/>
  <c r="S44" i="2"/>
  <c r="S51" i="2" s="1"/>
  <c r="S32" i="2"/>
  <c r="S40" i="2" s="1"/>
  <c r="S9" i="2"/>
  <c r="S16" i="2" s="1"/>
  <c r="S38" i="2" l="1"/>
  <c r="S52" i="2"/>
  <c r="S50" i="2"/>
  <c r="S39" i="2"/>
  <c r="S15" i="2"/>
  <c r="S17" i="2"/>
  <c r="B41" i="9" l="1"/>
  <c r="R9" i="3" s="1"/>
  <c r="C41" i="9"/>
  <c r="D41" i="9"/>
  <c r="F41" i="9"/>
  <c r="G41" i="9"/>
  <c r="H41" i="9"/>
  <c r="J41" i="9"/>
  <c r="K41" i="9"/>
  <c r="L41" i="9"/>
  <c r="N41" i="9"/>
  <c r="O41" i="9"/>
  <c r="P41" i="9"/>
  <c r="R41" i="9"/>
  <c r="S41" i="9"/>
  <c r="T41" i="9"/>
  <c r="V41" i="9"/>
  <c r="W41" i="9"/>
  <c r="X41" i="9"/>
  <c r="Z41" i="9"/>
  <c r="AA41" i="9"/>
  <c r="AB41" i="9"/>
  <c r="B42" i="9"/>
  <c r="C42" i="9"/>
  <c r="D42" i="9"/>
  <c r="F42" i="9"/>
  <c r="G42" i="9"/>
  <c r="H42" i="9"/>
  <c r="J42" i="9"/>
  <c r="K42" i="9"/>
  <c r="L42" i="9"/>
  <c r="N42" i="9"/>
  <c r="O42" i="9"/>
  <c r="P42" i="9"/>
  <c r="R42" i="9"/>
  <c r="S42" i="9"/>
  <c r="T42" i="9"/>
  <c r="V42" i="9"/>
  <c r="W42" i="9"/>
  <c r="X42" i="9"/>
  <c r="Z42" i="9"/>
  <c r="AA42" i="9"/>
  <c r="AB42" i="9"/>
  <c r="B43" i="9"/>
  <c r="C43" i="9"/>
  <c r="D43" i="9"/>
  <c r="F43" i="9"/>
  <c r="G43" i="9"/>
  <c r="H43" i="9"/>
  <c r="J43" i="9"/>
  <c r="K43" i="9"/>
  <c r="L43" i="9"/>
  <c r="N43" i="9"/>
  <c r="O43" i="9"/>
  <c r="P43" i="9"/>
  <c r="R43" i="9"/>
  <c r="S43" i="9"/>
  <c r="T43" i="9"/>
  <c r="V43" i="9"/>
  <c r="W43" i="9"/>
  <c r="X43" i="9"/>
  <c r="Z43" i="9"/>
  <c r="AA43" i="9"/>
  <c r="AB43" i="9"/>
  <c r="D77" i="19"/>
  <c r="C77" i="19"/>
  <c r="B77" i="19"/>
  <c r="H77" i="19"/>
  <c r="G77" i="19"/>
  <c r="F77" i="19"/>
  <c r="L77" i="19"/>
  <c r="K77" i="19"/>
  <c r="J77" i="19"/>
  <c r="P77" i="19"/>
  <c r="O77" i="19"/>
  <c r="N77" i="19"/>
  <c r="T77" i="19"/>
  <c r="S77" i="19"/>
  <c r="R77" i="19"/>
  <c r="X77" i="19"/>
  <c r="W77" i="19"/>
  <c r="V77" i="19"/>
  <c r="AB77" i="19"/>
  <c r="AA77" i="19"/>
  <c r="Z77" i="19"/>
  <c r="D27" i="19"/>
  <c r="C27" i="19"/>
  <c r="B27" i="19"/>
  <c r="H27" i="19"/>
  <c r="G27" i="19"/>
  <c r="F27" i="19"/>
  <c r="L27" i="19"/>
  <c r="K27" i="19"/>
  <c r="J27" i="19"/>
  <c r="P27" i="19"/>
  <c r="O27" i="19"/>
  <c r="N27" i="19"/>
  <c r="T27" i="19"/>
  <c r="S27" i="19"/>
  <c r="R27" i="19"/>
  <c r="X27" i="19"/>
  <c r="W27" i="19"/>
  <c r="V27" i="19"/>
  <c r="AB27" i="19"/>
  <c r="AA27" i="19"/>
  <c r="Z27" i="19"/>
  <c r="AB25" i="18"/>
  <c r="AA25" i="18"/>
  <c r="Z25" i="18"/>
  <c r="X25" i="18"/>
  <c r="W25" i="18"/>
  <c r="V25" i="18"/>
  <c r="T25" i="18"/>
  <c r="S25" i="18"/>
  <c r="R25" i="18"/>
  <c r="P25" i="18"/>
  <c r="O25" i="18"/>
  <c r="N25" i="18"/>
  <c r="L25" i="18"/>
  <c r="K25" i="18"/>
  <c r="J25" i="18"/>
  <c r="H25" i="18"/>
  <c r="G25" i="18"/>
  <c r="F25" i="18"/>
  <c r="D25" i="18"/>
  <c r="C25" i="18"/>
  <c r="B25" i="18"/>
  <c r="B11" i="14" l="1"/>
  <c r="C11" i="14"/>
  <c r="D11" i="14"/>
  <c r="B12" i="14"/>
  <c r="C12" i="14"/>
  <c r="D12" i="14"/>
  <c r="B13" i="14"/>
  <c r="C13" i="14"/>
  <c r="D13" i="14"/>
  <c r="D10" i="14" l="1"/>
  <c r="B10" i="14"/>
  <c r="C10" i="14"/>
  <c r="BE83" i="37"/>
  <c r="BD83" i="37"/>
  <c r="BC83" i="37"/>
  <c r="BE82" i="37"/>
  <c r="BD82" i="37"/>
  <c r="BC82" i="37"/>
  <c r="BE81" i="37"/>
  <c r="BD81" i="37"/>
  <c r="BC81" i="37"/>
  <c r="BE80" i="37"/>
  <c r="BD80" i="37"/>
  <c r="BC80" i="37"/>
  <c r="BE79" i="37"/>
  <c r="BD79" i="37"/>
  <c r="BC79" i="37"/>
  <c r="BE78" i="37"/>
  <c r="BD78" i="37"/>
  <c r="BC78" i="37"/>
  <c r="BE77" i="37"/>
  <c r="BD77" i="37"/>
  <c r="BC77" i="37"/>
  <c r="BE76" i="37"/>
  <c r="BD76" i="37"/>
  <c r="BC76" i="37"/>
  <c r="BE75" i="37"/>
  <c r="BD75" i="37"/>
  <c r="BC75" i="37"/>
  <c r="BE74" i="37"/>
  <c r="BD74" i="37"/>
  <c r="BC74" i="37"/>
  <c r="BE73" i="37"/>
  <c r="BD73" i="37"/>
  <c r="BC73" i="37"/>
  <c r="BE72" i="37"/>
  <c r="BD72" i="37"/>
  <c r="BC72" i="37"/>
  <c r="BE71" i="37"/>
  <c r="BD71" i="37"/>
  <c r="BC71" i="37"/>
  <c r="BE70" i="37"/>
  <c r="BC70" i="37"/>
  <c r="BE69" i="37"/>
  <c r="BD69" i="37"/>
  <c r="BC69" i="37"/>
  <c r="BE68" i="37"/>
  <c r="BD68" i="37"/>
  <c r="BC68" i="37"/>
  <c r="BE67" i="37"/>
  <c r="BD67" i="37"/>
  <c r="BC67" i="37"/>
  <c r="BE66" i="37"/>
  <c r="BD66" i="37"/>
  <c r="BC66" i="37"/>
  <c r="BE65" i="37"/>
  <c r="BD65" i="37"/>
  <c r="BC65" i="37"/>
  <c r="BE64" i="37"/>
  <c r="BD64" i="37"/>
  <c r="BC64" i="37"/>
  <c r="BE63" i="37"/>
  <c r="BD63" i="37"/>
  <c r="BC63" i="37"/>
  <c r="BE62" i="37"/>
  <c r="BD62" i="37"/>
  <c r="BC62" i="37"/>
  <c r="BE61" i="37"/>
  <c r="BD61" i="37"/>
  <c r="BC61" i="37"/>
  <c r="BE60" i="37"/>
  <c r="BD60" i="37"/>
  <c r="BC60" i="37"/>
  <c r="BE59" i="37"/>
  <c r="BD59" i="37"/>
  <c r="BC59" i="37"/>
  <c r="BE58" i="37"/>
  <c r="BD58" i="37"/>
  <c r="BC58" i="37"/>
  <c r="BA83" i="37"/>
  <c r="AZ83" i="37"/>
  <c r="AY83" i="37"/>
  <c r="BA82" i="37"/>
  <c r="AZ82" i="37"/>
  <c r="AY82" i="37"/>
  <c r="BA81" i="37"/>
  <c r="AZ81" i="37"/>
  <c r="AY81" i="37"/>
  <c r="BA80" i="37"/>
  <c r="AZ80" i="37"/>
  <c r="AY80" i="37"/>
  <c r="BA79" i="37"/>
  <c r="AZ79" i="37"/>
  <c r="AY79" i="37"/>
  <c r="BA78" i="37"/>
  <c r="AZ78" i="37"/>
  <c r="AY78" i="37"/>
  <c r="BA77" i="37"/>
  <c r="AZ77" i="37"/>
  <c r="AY77" i="37"/>
  <c r="BA76" i="37"/>
  <c r="AZ76" i="37"/>
  <c r="AY76" i="37"/>
  <c r="BA75" i="37"/>
  <c r="AZ75" i="37"/>
  <c r="AY75" i="37"/>
  <c r="BA74" i="37"/>
  <c r="AZ74" i="37"/>
  <c r="AY74" i="37"/>
  <c r="BA73" i="37"/>
  <c r="AZ73" i="37"/>
  <c r="AY73" i="37"/>
  <c r="BA72" i="37"/>
  <c r="AZ72" i="37"/>
  <c r="AY72" i="37"/>
  <c r="BA71" i="37"/>
  <c r="AZ71" i="37"/>
  <c r="AY71" i="37"/>
  <c r="BA70" i="37"/>
  <c r="AY70" i="37"/>
  <c r="BA69" i="37"/>
  <c r="AZ69" i="37"/>
  <c r="AY69" i="37"/>
  <c r="BA68" i="37"/>
  <c r="AZ68" i="37"/>
  <c r="AY68" i="37"/>
  <c r="BA67" i="37"/>
  <c r="AZ67" i="37"/>
  <c r="AY67" i="37"/>
  <c r="BA66" i="37"/>
  <c r="AZ66" i="37"/>
  <c r="AY66" i="37"/>
  <c r="BA65" i="37"/>
  <c r="AZ65" i="37"/>
  <c r="AY65" i="37"/>
  <c r="BA64" i="37"/>
  <c r="AZ64" i="37"/>
  <c r="AY64" i="37"/>
  <c r="BA63" i="37"/>
  <c r="AZ63" i="37"/>
  <c r="AY63" i="37"/>
  <c r="BA62" i="37"/>
  <c r="AZ62" i="37"/>
  <c r="AY62" i="37"/>
  <c r="BA61" i="37"/>
  <c r="AZ61" i="37"/>
  <c r="AY61" i="37"/>
  <c r="BA60" i="37"/>
  <c r="AZ60" i="37"/>
  <c r="AY60" i="37"/>
  <c r="BA59" i="37"/>
  <c r="AZ59" i="37"/>
  <c r="AY59" i="37"/>
  <c r="BA58" i="37"/>
  <c r="AZ58" i="37"/>
  <c r="AY58" i="37"/>
  <c r="AW83" i="37"/>
  <c r="AV83" i="37"/>
  <c r="AU83" i="37"/>
  <c r="AW82" i="37"/>
  <c r="AV82" i="37"/>
  <c r="AU82" i="37"/>
  <c r="AW81" i="37"/>
  <c r="AV81" i="37"/>
  <c r="AU81" i="37"/>
  <c r="AW80" i="37"/>
  <c r="AV80" i="37"/>
  <c r="AU80" i="37"/>
  <c r="AW79" i="37"/>
  <c r="AV79" i="37"/>
  <c r="AU79" i="37"/>
  <c r="AW78" i="37"/>
  <c r="AV78" i="37"/>
  <c r="AU78" i="37"/>
  <c r="AW77" i="37"/>
  <c r="AV77" i="37"/>
  <c r="AU77" i="37"/>
  <c r="AW76" i="37"/>
  <c r="AV76" i="37"/>
  <c r="AU76" i="37"/>
  <c r="AW75" i="37"/>
  <c r="AV75" i="37"/>
  <c r="AU75" i="37"/>
  <c r="AW74" i="37"/>
  <c r="AV74" i="37"/>
  <c r="AU74" i="37"/>
  <c r="AW73" i="37"/>
  <c r="AV73" i="37"/>
  <c r="AU73" i="37"/>
  <c r="AW72" i="37"/>
  <c r="AV72" i="37"/>
  <c r="AU72" i="37"/>
  <c r="AW71" i="37"/>
  <c r="AV71" i="37"/>
  <c r="AU71" i="37"/>
  <c r="AW70" i="37"/>
  <c r="AV70" i="37"/>
  <c r="AU70" i="37"/>
  <c r="AW69" i="37"/>
  <c r="AV69" i="37"/>
  <c r="AU69" i="37"/>
  <c r="AW68" i="37"/>
  <c r="AV68" i="37"/>
  <c r="AU68" i="37"/>
  <c r="AW67" i="37"/>
  <c r="AV67" i="37"/>
  <c r="AU67" i="37"/>
  <c r="AW66" i="37"/>
  <c r="AV66" i="37"/>
  <c r="AU66" i="37"/>
  <c r="AW65" i="37"/>
  <c r="AV65" i="37"/>
  <c r="AU65" i="37"/>
  <c r="AW64" i="37"/>
  <c r="AV64" i="37"/>
  <c r="AU64" i="37"/>
  <c r="AW63" i="37"/>
  <c r="AV63" i="37"/>
  <c r="AU63" i="37"/>
  <c r="AW62" i="37"/>
  <c r="AV62" i="37"/>
  <c r="AU62" i="37"/>
  <c r="AW61" i="37"/>
  <c r="AV61" i="37"/>
  <c r="AU61" i="37"/>
  <c r="AW60" i="37"/>
  <c r="AV60" i="37"/>
  <c r="AU60" i="37"/>
  <c r="AW59" i="37"/>
  <c r="AV59" i="37"/>
  <c r="AU59" i="37"/>
  <c r="AW58" i="37"/>
  <c r="AV58" i="37"/>
  <c r="AU58" i="37"/>
  <c r="AF58" i="37"/>
  <c r="AG58" i="37"/>
  <c r="AF59" i="37"/>
  <c r="AG59" i="37"/>
  <c r="AF60" i="37"/>
  <c r="AG60" i="37"/>
  <c r="AF61" i="37"/>
  <c r="AG61" i="37"/>
  <c r="AF62" i="37"/>
  <c r="AG62" i="37"/>
  <c r="AF63" i="37"/>
  <c r="AG63" i="37"/>
  <c r="AF64" i="37"/>
  <c r="AG64" i="37"/>
  <c r="AF65" i="37"/>
  <c r="AG65" i="37"/>
  <c r="AF66" i="37"/>
  <c r="AG66" i="37"/>
  <c r="AF67" i="37"/>
  <c r="AG67" i="37"/>
  <c r="AF68" i="37"/>
  <c r="AG68" i="37"/>
  <c r="AF69" i="37"/>
  <c r="AG69" i="37"/>
  <c r="AF70" i="37"/>
  <c r="AG70" i="37"/>
  <c r="AF71" i="37"/>
  <c r="AG71" i="37"/>
  <c r="AF72" i="37"/>
  <c r="AG72" i="37"/>
  <c r="AF73" i="37"/>
  <c r="AG73" i="37"/>
  <c r="AF74" i="37"/>
  <c r="AG74" i="37"/>
  <c r="AF75" i="37"/>
  <c r="AG75" i="37"/>
  <c r="AF76" i="37"/>
  <c r="AG76" i="37"/>
  <c r="AF77" i="37"/>
  <c r="AG77" i="37"/>
  <c r="AF78" i="37"/>
  <c r="AG78" i="37"/>
  <c r="AF79" i="37"/>
  <c r="AG79" i="37"/>
  <c r="AF80" i="37"/>
  <c r="AG80" i="37"/>
  <c r="AF81" i="37"/>
  <c r="AG81" i="37"/>
  <c r="AF82" i="37"/>
  <c r="AG82" i="37"/>
  <c r="AF83" i="37"/>
  <c r="AG83" i="37"/>
  <c r="AE58" i="37"/>
  <c r="AE59" i="37"/>
  <c r="AE60" i="37"/>
  <c r="AE61" i="37"/>
  <c r="AE62" i="37"/>
  <c r="AE63" i="37"/>
  <c r="AE64" i="37"/>
  <c r="AE65" i="37"/>
  <c r="AE66" i="37"/>
  <c r="AE67" i="37"/>
  <c r="AE68" i="37"/>
  <c r="AE69" i="37"/>
  <c r="AE70" i="37"/>
  <c r="AE71" i="37"/>
  <c r="AE72" i="37"/>
  <c r="AE73" i="37"/>
  <c r="AE74" i="37"/>
  <c r="AE75" i="37"/>
  <c r="AE76" i="37"/>
  <c r="AE77" i="37"/>
  <c r="AE78" i="37"/>
  <c r="AE79" i="37"/>
  <c r="AE80" i="37"/>
  <c r="AE81" i="37"/>
  <c r="AE82" i="37"/>
  <c r="AE83" i="37"/>
  <c r="BE40" i="37"/>
  <c r="BD40" i="37"/>
  <c r="BC40" i="37"/>
  <c r="BE39" i="37"/>
  <c r="BD39" i="37"/>
  <c r="BC39" i="37"/>
  <c r="BE38" i="37"/>
  <c r="BD38" i="37"/>
  <c r="BC38" i="37"/>
  <c r="BE37" i="37"/>
  <c r="BD37" i="37"/>
  <c r="BC37" i="37"/>
  <c r="BE36" i="37"/>
  <c r="BD36" i="37"/>
  <c r="BC36" i="37"/>
  <c r="BE35" i="37"/>
  <c r="BD35" i="37"/>
  <c r="BC35" i="37"/>
  <c r="BE34" i="37"/>
  <c r="BD34" i="37"/>
  <c r="BC34" i="37"/>
  <c r="BE33" i="37"/>
  <c r="BD33" i="37"/>
  <c r="BC33" i="37"/>
  <c r="BE32" i="37"/>
  <c r="BD32" i="37"/>
  <c r="BC32" i="37"/>
  <c r="BE31" i="37"/>
  <c r="BD31" i="37"/>
  <c r="BC31" i="37"/>
  <c r="BE30" i="37"/>
  <c r="BD30" i="37"/>
  <c r="BC30" i="37"/>
  <c r="BE29" i="37"/>
  <c r="BD29" i="37"/>
  <c r="BC29" i="37"/>
  <c r="BE28" i="37"/>
  <c r="BD28" i="37"/>
  <c r="BC28" i="37"/>
  <c r="BE27" i="37"/>
  <c r="BC27" i="37"/>
  <c r="BE26" i="37"/>
  <c r="BD26" i="37"/>
  <c r="BC26" i="37"/>
  <c r="BE25" i="37"/>
  <c r="BD25" i="37"/>
  <c r="BC25" i="37"/>
  <c r="BE24" i="37"/>
  <c r="BD24" i="37"/>
  <c r="BC24" i="37"/>
  <c r="BE23" i="37"/>
  <c r="BD23" i="37"/>
  <c r="BC23" i="37"/>
  <c r="BE22" i="37"/>
  <c r="BD22" i="37"/>
  <c r="BC22" i="37"/>
  <c r="BE21" i="37"/>
  <c r="BD21" i="37"/>
  <c r="BC21" i="37"/>
  <c r="BE20" i="37"/>
  <c r="BD20" i="37"/>
  <c r="BC20" i="37"/>
  <c r="BE19" i="37"/>
  <c r="BD19" i="37"/>
  <c r="BC19" i="37"/>
  <c r="BE18" i="37"/>
  <c r="BD18" i="37"/>
  <c r="BC18" i="37"/>
  <c r="BE17" i="37"/>
  <c r="BD17" i="37"/>
  <c r="BC17" i="37"/>
  <c r="BE16" i="37"/>
  <c r="BD16" i="37"/>
  <c r="BC16" i="37"/>
  <c r="BE15" i="37"/>
  <c r="BD15" i="37"/>
  <c r="BC15" i="37"/>
  <c r="BA40" i="37"/>
  <c r="AZ40" i="37"/>
  <c r="AY40" i="37"/>
  <c r="BA39" i="37"/>
  <c r="AZ39" i="37"/>
  <c r="AY39" i="37"/>
  <c r="BA38" i="37"/>
  <c r="AZ38" i="37"/>
  <c r="AY38" i="37"/>
  <c r="BA37" i="37"/>
  <c r="AZ37" i="37"/>
  <c r="AY37" i="37"/>
  <c r="BA36" i="37"/>
  <c r="AZ36" i="37"/>
  <c r="AY36" i="37"/>
  <c r="BA35" i="37"/>
  <c r="AZ35" i="37"/>
  <c r="AY35" i="37"/>
  <c r="BA34" i="37"/>
  <c r="AZ34" i="37"/>
  <c r="AY34" i="37"/>
  <c r="BA33" i="37"/>
  <c r="AZ33" i="37"/>
  <c r="AY33" i="37"/>
  <c r="BA32" i="37"/>
  <c r="AZ32" i="37"/>
  <c r="AY32" i="37"/>
  <c r="BA31" i="37"/>
  <c r="AZ31" i="37"/>
  <c r="AY31" i="37"/>
  <c r="BA30" i="37"/>
  <c r="AZ30" i="37"/>
  <c r="AY30" i="37"/>
  <c r="BA29" i="37"/>
  <c r="AZ29" i="37"/>
  <c r="AY29" i="37"/>
  <c r="BA28" i="37"/>
  <c r="AZ28" i="37"/>
  <c r="AY28" i="37"/>
  <c r="BA27" i="37"/>
  <c r="AZ27" i="37"/>
  <c r="AY27" i="37"/>
  <c r="BA26" i="37"/>
  <c r="AZ26" i="37"/>
  <c r="AY26" i="37"/>
  <c r="BA25" i="37"/>
  <c r="AZ25" i="37"/>
  <c r="AY25" i="37"/>
  <c r="BA24" i="37"/>
  <c r="AZ24" i="37"/>
  <c r="AY24" i="37"/>
  <c r="BA23" i="37"/>
  <c r="AZ23" i="37"/>
  <c r="AY23" i="37"/>
  <c r="BA22" i="37"/>
  <c r="AZ22" i="37"/>
  <c r="AY22" i="37"/>
  <c r="BA21" i="37"/>
  <c r="AZ21" i="37"/>
  <c r="AY21" i="37"/>
  <c r="BA20" i="37"/>
  <c r="AZ20" i="37"/>
  <c r="AY20" i="37"/>
  <c r="BA19" i="37"/>
  <c r="AZ19" i="37"/>
  <c r="AY19" i="37"/>
  <c r="BA18" i="37"/>
  <c r="AZ18" i="37"/>
  <c r="AY18" i="37"/>
  <c r="BA17" i="37"/>
  <c r="AZ17" i="37"/>
  <c r="AY17" i="37"/>
  <c r="BA16" i="37"/>
  <c r="AZ16" i="37"/>
  <c r="AY16" i="37"/>
  <c r="BA15" i="37"/>
  <c r="AZ15" i="37"/>
  <c r="AY15" i="37"/>
  <c r="AW40" i="37"/>
  <c r="AV40" i="37"/>
  <c r="AU40" i="37"/>
  <c r="AW39" i="37"/>
  <c r="AV39" i="37"/>
  <c r="AU39" i="37"/>
  <c r="AW38" i="37"/>
  <c r="AV38" i="37"/>
  <c r="AU38" i="37"/>
  <c r="AW37" i="37"/>
  <c r="AV37" i="37"/>
  <c r="AU37" i="37"/>
  <c r="AW36" i="37"/>
  <c r="AV36" i="37"/>
  <c r="AU36" i="37"/>
  <c r="AW35" i="37"/>
  <c r="AV35" i="37"/>
  <c r="AU35" i="37"/>
  <c r="AW34" i="37"/>
  <c r="AV34" i="37"/>
  <c r="AU34" i="37"/>
  <c r="AW33" i="37"/>
  <c r="AV33" i="37"/>
  <c r="AU33" i="37"/>
  <c r="AW32" i="37"/>
  <c r="AV32" i="37"/>
  <c r="AU32" i="37"/>
  <c r="AW31" i="37"/>
  <c r="AV31" i="37"/>
  <c r="AU31" i="37"/>
  <c r="AW30" i="37"/>
  <c r="AV30" i="37"/>
  <c r="AU30" i="37"/>
  <c r="AW29" i="37"/>
  <c r="AV29" i="37"/>
  <c r="AU29" i="37"/>
  <c r="AW28" i="37"/>
  <c r="AV28" i="37"/>
  <c r="AU28" i="37"/>
  <c r="AW27" i="37"/>
  <c r="AV27" i="37"/>
  <c r="AU27" i="37"/>
  <c r="AW26" i="37"/>
  <c r="AV26" i="37"/>
  <c r="AU26" i="37"/>
  <c r="AW25" i="37"/>
  <c r="AV25" i="37"/>
  <c r="AU25" i="37"/>
  <c r="AW24" i="37"/>
  <c r="AV24" i="37"/>
  <c r="AU24" i="37"/>
  <c r="AW23" i="37"/>
  <c r="AV23" i="37"/>
  <c r="AU23" i="37"/>
  <c r="AW22" i="37"/>
  <c r="AV22" i="37"/>
  <c r="AU22" i="37"/>
  <c r="AW21" i="37"/>
  <c r="AV21" i="37"/>
  <c r="AU21" i="37"/>
  <c r="AW20" i="37"/>
  <c r="AV20" i="37"/>
  <c r="AU20" i="37"/>
  <c r="AW19" i="37"/>
  <c r="AV19" i="37"/>
  <c r="AU19" i="37"/>
  <c r="AW18" i="37"/>
  <c r="AV18" i="37"/>
  <c r="AU18" i="37"/>
  <c r="AW17" i="37"/>
  <c r="AV17" i="37"/>
  <c r="AU17" i="37"/>
  <c r="AW16" i="37"/>
  <c r="AV16" i="37"/>
  <c r="AU16" i="37"/>
  <c r="AW15" i="37"/>
  <c r="AV15" i="37"/>
  <c r="AU15" i="37"/>
  <c r="AF15" i="37"/>
  <c r="AG15" i="37"/>
  <c r="AF16" i="37"/>
  <c r="AG16" i="37"/>
  <c r="AF17" i="37"/>
  <c r="AG17" i="37"/>
  <c r="AF18" i="37"/>
  <c r="AG18" i="37"/>
  <c r="AF19" i="37"/>
  <c r="AG19" i="37"/>
  <c r="AF20" i="37"/>
  <c r="AG20" i="37"/>
  <c r="AF21" i="37"/>
  <c r="AG21" i="37"/>
  <c r="AF22" i="37"/>
  <c r="AG22" i="37"/>
  <c r="AF23" i="37"/>
  <c r="AG23" i="37"/>
  <c r="AF24" i="37"/>
  <c r="AG24" i="37"/>
  <c r="AF25" i="37"/>
  <c r="AG25" i="37"/>
  <c r="AF26" i="37"/>
  <c r="AG26" i="37"/>
  <c r="AF27" i="37"/>
  <c r="AG27" i="37"/>
  <c r="AF28" i="37"/>
  <c r="AG28" i="37"/>
  <c r="AF29" i="37"/>
  <c r="AG29" i="37"/>
  <c r="AF30" i="37"/>
  <c r="AG30" i="37"/>
  <c r="AF31" i="37"/>
  <c r="AG31" i="37"/>
  <c r="AF32" i="37"/>
  <c r="AG32" i="37"/>
  <c r="AF33" i="37"/>
  <c r="AG33" i="37"/>
  <c r="AF34" i="37"/>
  <c r="AG34" i="37"/>
  <c r="AF35" i="37"/>
  <c r="AG35" i="37"/>
  <c r="AF36" i="37"/>
  <c r="AG36" i="37"/>
  <c r="AF37" i="37"/>
  <c r="AG37" i="37"/>
  <c r="AF38" i="37"/>
  <c r="AG38" i="37"/>
  <c r="AF39" i="37"/>
  <c r="AG39" i="37"/>
  <c r="AF40" i="37"/>
  <c r="AG40" i="37"/>
  <c r="AE15" i="37"/>
  <c r="AE16" i="37"/>
  <c r="AE17" i="37"/>
  <c r="AE18" i="37"/>
  <c r="AE19" i="37"/>
  <c r="AE20" i="37"/>
  <c r="AE21" i="37"/>
  <c r="AE22" i="37"/>
  <c r="AE23" i="37"/>
  <c r="AE24" i="37"/>
  <c r="AE25" i="37"/>
  <c r="AE26" i="37"/>
  <c r="AE27" i="37"/>
  <c r="AE28" i="37"/>
  <c r="AE29" i="37"/>
  <c r="AE30" i="37"/>
  <c r="AE31" i="37"/>
  <c r="AE32" i="37"/>
  <c r="AE33" i="37"/>
  <c r="AE34" i="37"/>
  <c r="AE35" i="37"/>
  <c r="AE36" i="37"/>
  <c r="AE37" i="37"/>
  <c r="AE38" i="37"/>
  <c r="AE39" i="37"/>
  <c r="AE40" i="37"/>
  <c r="AB44" i="35"/>
  <c r="AA44" i="35"/>
  <c r="Z44" i="35"/>
  <c r="AB43" i="35"/>
  <c r="AA43" i="35"/>
  <c r="Z43" i="35"/>
  <c r="AB40" i="35"/>
  <c r="AA40" i="35"/>
  <c r="Z40" i="35"/>
  <c r="AB38" i="35"/>
  <c r="AA38" i="35"/>
  <c r="Z38" i="35"/>
  <c r="AB37" i="35"/>
  <c r="AA37" i="35"/>
  <c r="Z37" i="35"/>
  <c r="X44" i="35"/>
  <c r="W44" i="35"/>
  <c r="V44" i="35"/>
  <c r="X43" i="35"/>
  <c r="W43" i="35"/>
  <c r="V43" i="35"/>
  <c r="X40" i="35"/>
  <c r="W40" i="35"/>
  <c r="V40" i="35"/>
  <c r="X38" i="35"/>
  <c r="W38" i="35"/>
  <c r="V38" i="35"/>
  <c r="X37" i="35"/>
  <c r="W37" i="35"/>
  <c r="V37" i="35"/>
  <c r="T44" i="35"/>
  <c r="S44" i="35"/>
  <c r="R44" i="35"/>
  <c r="T43" i="35"/>
  <c r="S43" i="35"/>
  <c r="R43" i="35"/>
  <c r="T40" i="35"/>
  <c r="S40" i="35"/>
  <c r="R40" i="35"/>
  <c r="T38" i="35"/>
  <c r="S38" i="35"/>
  <c r="R38" i="35"/>
  <c r="T37" i="35"/>
  <c r="S37" i="35"/>
  <c r="R37" i="35"/>
  <c r="C37" i="35"/>
  <c r="D37" i="35"/>
  <c r="C38" i="35"/>
  <c r="D38" i="35"/>
  <c r="C40" i="35"/>
  <c r="D40" i="35"/>
  <c r="C43" i="35"/>
  <c r="D43" i="35"/>
  <c r="C44" i="35"/>
  <c r="D44" i="35"/>
  <c r="B37" i="35"/>
  <c r="B38" i="35"/>
  <c r="B40" i="35"/>
  <c r="B43" i="35"/>
  <c r="B44" i="35"/>
  <c r="AB94" i="35"/>
  <c r="AA94" i="35"/>
  <c r="Z94" i="35"/>
  <c r="AB90" i="35"/>
  <c r="AA90" i="35"/>
  <c r="Z90" i="35"/>
  <c r="AB88" i="35"/>
  <c r="AA88" i="35"/>
  <c r="Z88" i="35"/>
  <c r="X94" i="35"/>
  <c r="W94" i="35"/>
  <c r="V94" i="35"/>
  <c r="X90" i="35"/>
  <c r="W90" i="35"/>
  <c r="V90" i="35"/>
  <c r="X88" i="35"/>
  <c r="W88" i="35"/>
  <c r="V88" i="35"/>
  <c r="T94" i="35"/>
  <c r="S94" i="35"/>
  <c r="R94" i="35"/>
  <c r="T90" i="35"/>
  <c r="S90" i="35"/>
  <c r="R90" i="35"/>
  <c r="T88" i="35"/>
  <c r="S88" i="35"/>
  <c r="R88" i="35"/>
  <c r="C88" i="35"/>
  <c r="D88" i="35"/>
  <c r="C90" i="35"/>
  <c r="D90" i="35"/>
  <c r="C94" i="35"/>
  <c r="D94" i="35"/>
  <c r="B88" i="35"/>
  <c r="B90" i="35"/>
  <c r="B94" i="35"/>
  <c r="BA77" i="33"/>
  <c r="AZ77" i="33"/>
  <c r="AY77" i="33"/>
  <c r="BA76" i="33"/>
  <c r="AZ76" i="33"/>
  <c r="AY76" i="33"/>
  <c r="BA75" i="33"/>
  <c r="AZ75" i="33"/>
  <c r="AY75" i="33"/>
  <c r="BA74" i="33"/>
  <c r="AZ74" i="33"/>
  <c r="AY74" i="33"/>
  <c r="BA73" i="33"/>
  <c r="AZ73" i="33"/>
  <c r="AY73" i="33"/>
  <c r="BA72" i="33"/>
  <c r="AZ72" i="33"/>
  <c r="AY72" i="33"/>
  <c r="BA71" i="33"/>
  <c r="AZ71" i="33"/>
  <c r="AY71" i="33"/>
  <c r="BA70" i="33"/>
  <c r="AZ70" i="33"/>
  <c r="AY70" i="33"/>
  <c r="BA69" i="33"/>
  <c r="AZ69" i="33"/>
  <c r="AY69" i="33"/>
  <c r="BA68" i="33"/>
  <c r="AZ68" i="33"/>
  <c r="AY68" i="33"/>
  <c r="BA67" i="33"/>
  <c r="AZ67" i="33"/>
  <c r="AY67" i="33"/>
  <c r="BA66" i="33"/>
  <c r="AZ66" i="33"/>
  <c r="AY66" i="33"/>
  <c r="BA65" i="33"/>
  <c r="AZ65" i="33"/>
  <c r="AY65" i="33"/>
  <c r="BA64" i="33"/>
  <c r="AZ64" i="33"/>
  <c r="AY64" i="33"/>
  <c r="BA63" i="33"/>
  <c r="AZ63" i="33"/>
  <c r="AY63" i="33"/>
  <c r="BA62" i="33"/>
  <c r="AZ62" i="33"/>
  <c r="AY62" i="33"/>
  <c r="BA61" i="33"/>
  <c r="AZ61" i="33"/>
  <c r="AY61" i="33"/>
  <c r="BA60" i="33"/>
  <c r="AZ60" i="33"/>
  <c r="AY60" i="33"/>
  <c r="BA59" i="33"/>
  <c r="AZ59" i="33"/>
  <c r="AY59" i="33"/>
  <c r="BA58" i="33"/>
  <c r="AZ58" i="33"/>
  <c r="AY58" i="33"/>
  <c r="BA57" i="33"/>
  <c r="AZ57" i="33"/>
  <c r="AY57" i="33"/>
  <c r="BA56" i="33"/>
  <c r="AZ56" i="33"/>
  <c r="AY56" i="33"/>
  <c r="AW77" i="33"/>
  <c r="AV77" i="33"/>
  <c r="AU77" i="33"/>
  <c r="AW76" i="33"/>
  <c r="AV76" i="33"/>
  <c r="AU76" i="33"/>
  <c r="AW75" i="33"/>
  <c r="AV75" i="33"/>
  <c r="AU75" i="33"/>
  <c r="AW74" i="33"/>
  <c r="AV74" i="33"/>
  <c r="AU74" i="33"/>
  <c r="AW73" i="33"/>
  <c r="AV73" i="33"/>
  <c r="AU73" i="33"/>
  <c r="AW72" i="33"/>
  <c r="AV72" i="33"/>
  <c r="AU72" i="33"/>
  <c r="AW71" i="33"/>
  <c r="AV71" i="33"/>
  <c r="AU71" i="33"/>
  <c r="AW70" i="33"/>
  <c r="AV70" i="33"/>
  <c r="AU70" i="33"/>
  <c r="AW69" i="33"/>
  <c r="AV69" i="33"/>
  <c r="AU69" i="33"/>
  <c r="AW68" i="33"/>
  <c r="AV68" i="33"/>
  <c r="AU68" i="33"/>
  <c r="AW67" i="33"/>
  <c r="AV67" i="33"/>
  <c r="AU67" i="33"/>
  <c r="AW66" i="33"/>
  <c r="AV66" i="33"/>
  <c r="AU66" i="33"/>
  <c r="AW65" i="33"/>
  <c r="AV65" i="33"/>
  <c r="AU65" i="33"/>
  <c r="AW64" i="33"/>
  <c r="AV64" i="33"/>
  <c r="AU64" i="33"/>
  <c r="AW63" i="33"/>
  <c r="AV63" i="33"/>
  <c r="AU63" i="33"/>
  <c r="AW62" i="33"/>
  <c r="AV62" i="33"/>
  <c r="AU62" i="33"/>
  <c r="AW61" i="33"/>
  <c r="AV61" i="33"/>
  <c r="AU61" i="33"/>
  <c r="AW60" i="33"/>
  <c r="AV60" i="33"/>
  <c r="AU60" i="33"/>
  <c r="AW59" i="33"/>
  <c r="AV59" i="33"/>
  <c r="AU59" i="33"/>
  <c r="AW58" i="33"/>
  <c r="AV58" i="33"/>
  <c r="AU58" i="33"/>
  <c r="AW57" i="33"/>
  <c r="AV57" i="33"/>
  <c r="AU57" i="33"/>
  <c r="AW56" i="33"/>
  <c r="AV56" i="33"/>
  <c r="AU56" i="33"/>
  <c r="AS77" i="33"/>
  <c r="AR77" i="33"/>
  <c r="AQ77" i="33"/>
  <c r="AS76" i="33"/>
  <c r="AR76" i="33"/>
  <c r="AQ76" i="33"/>
  <c r="AS75" i="33"/>
  <c r="AR75" i="33"/>
  <c r="AQ75" i="33"/>
  <c r="AS74" i="33"/>
  <c r="AR74" i="33"/>
  <c r="AQ74" i="33"/>
  <c r="AS73" i="33"/>
  <c r="AR73" i="33"/>
  <c r="AQ73" i="33"/>
  <c r="AS72" i="33"/>
  <c r="AR72" i="33"/>
  <c r="AQ72" i="33"/>
  <c r="AS71" i="33"/>
  <c r="AR71" i="33"/>
  <c r="AQ71" i="33"/>
  <c r="AS70" i="33"/>
  <c r="AR70" i="33"/>
  <c r="AQ70" i="33"/>
  <c r="AS69" i="33"/>
  <c r="AR69" i="33"/>
  <c r="AQ69" i="33"/>
  <c r="AS68" i="33"/>
  <c r="AR68" i="33"/>
  <c r="AQ68" i="33"/>
  <c r="AS67" i="33"/>
  <c r="AR67" i="33"/>
  <c r="AQ67" i="33"/>
  <c r="AS66" i="33"/>
  <c r="AR66" i="33"/>
  <c r="AQ66" i="33"/>
  <c r="AS65" i="33"/>
  <c r="AR65" i="33"/>
  <c r="AQ65" i="33"/>
  <c r="AS64" i="33"/>
  <c r="AR64" i="33"/>
  <c r="AQ64" i="33"/>
  <c r="AS63" i="33"/>
  <c r="AR63" i="33"/>
  <c r="AQ63" i="33"/>
  <c r="AS62" i="33"/>
  <c r="AR62" i="33"/>
  <c r="AQ62" i="33"/>
  <c r="AS61" i="33"/>
  <c r="AR61" i="33"/>
  <c r="AQ61" i="33"/>
  <c r="AS60" i="33"/>
  <c r="AR60" i="33"/>
  <c r="AQ60" i="33"/>
  <c r="AS59" i="33"/>
  <c r="AR59" i="33"/>
  <c r="AQ59" i="33"/>
  <c r="AS58" i="33"/>
  <c r="AR58" i="33"/>
  <c r="AQ58" i="33"/>
  <c r="AS57" i="33"/>
  <c r="AR57" i="33"/>
  <c r="AQ57" i="33"/>
  <c r="AS56" i="33"/>
  <c r="AR56" i="33"/>
  <c r="AQ56" i="33"/>
  <c r="AO77" i="33"/>
  <c r="AN77" i="33"/>
  <c r="AM77" i="33"/>
  <c r="AO76" i="33"/>
  <c r="AN76" i="33"/>
  <c r="AM76" i="33"/>
  <c r="AO75" i="33"/>
  <c r="AN75" i="33"/>
  <c r="AM75" i="33"/>
  <c r="AO74" i="33"/>
  <c r="AN74" i="33"/>
  <c r="AM74" i="33"/>
  <c r="AO73" i="33"/>
  <c r="AN73" i="33"/>
  <c r="AM73" i="33"/>
  <c r="AO72" i="33"/>
  <c r="AN72" i="33"/>
  <c r="AM72" i="33"/>
  <c r="AO71" i="33"/>
  <c r="AN71" i="33"/>
  <c r="AM71" i="33"/>
  <c r="AO70" i="33"/>
  <c r="AN70" i="33"/>
  <c r="AM70" i="33"/>
  <c r="AO69" i="33"/>
  <c r="AN69" i="33"/>
  <c r="AM69" i="33"/>
  <c r="AO68" i="33"/>
  <c r="AN68" i="33"/>
  <c r="AM68" i="33"/>
  <c r="AO67" i="33"/>
  <c r="AN67" i="33"/>
  <c r="AM67" i="33"/>
  <c r="AO66" i="33"/>
  <c r="AN66" i="33"/>
  <c r="AM66" i="33"/>
  <c r="AO65" i="33"/>
  <c r="AN65" i="33"/>
  <c r="AM65" i="33"/>
  <c r="AO64" i="33"/>
  <c r="AN64" i="33"/>
  <c r="AM64" i="33"/>
  <c r="AO63" i="33"/>
  <c r="AN63" i="33"/>
  <c r="AM63" i="33"/>
  <c r="AO62" i="33"/>
  <c r="AN62" i="33"/>
  <c r="AM62" i="33"/>
  <c r="AO61" i="33"/>
  <c r="AN61" i="33"/>
  <c r="AM61" i="33"/>
  <c r="AO60" i="33"/>
  <c r="AN60" i="33"/>
  <c r="AM60" i="33"/>
  <c r="AO59" i="33"/>
  <c r="AN59" i="33"/>
  <c r="AM59" i="33"/>
  <c r="AO58" i="33"/>
  <c r="AN58" i="33"/>
  <c r="AM58" i="33"/>
  <c r="AO57" i="33"/>
  <c r="AN57" i="33"/>
  <c r="AM57" i="33"/>
  <c r="AO56" i="33"/>
  <c r="AN56" i="33"/>
  <c r="AM56" i="33"/>
  <c r="AK77" i="33"/>
  <c r="AJ77" i="33"/>
  <c r="AI77" i="33"/>
  <c r="AK76" i="33"/>
  <c r="AJ76" i="33"/>
  <c r="AI76" i="33"/>
  <c r="AK75" i="33"/>
  <c r="AJ75" i="33"/>
  <c r="AI75" i="33"/>
  <c r="AK74" i="33"/>
  <c r="AJ74" i="33"/>
  <c r="AI74" i="33"/>
  <c r="AK73" i="33"/>
  <c r="AJ73" i="33"/>
  <c r="AI73" i="33"/>
  <c r="AK72" i="33"/>
  <c r="AJ72" i="33"/>
  <c r="AI72" i="33"/>
  <c r="AK71" i="33"/>
  <c r="AJ71" i="33"/>
  <c r="AI71" i="33"/>
  <c r="AK70" i="33"/>
  <c r="AJ70" i="33"/>
  <c r="AI70" i="33"/>
  <c r="AK69" i="33"/>
  <c r="AJ69" i="33"/>
  <c r="AI69" i="33"/>
  <c r="AK68" i="33"/>
  <c r="AJ68" i="33"/>
  <c r="AI68" i="33"/>
  <c r="AK67" i="33"/>
  <c r="AJ67" i="33"/>
  <c r="AI67" i="33"/>
  <c r="AK66" i="33"/>
  <c r="AJ66" i="33"/>
  <c r="AI66" i="33"/>
  <c r="AK65" i="33"/>
  <c r="AJ65" i="33"/>
  <c r="AI65" i="33"/>
  <c r="AK64" i="33"/>
  <c r="AJ64" i="33"/>
  <c r="AI64" i="33"/>
  <c r="AK63" i="33"/>
  <c r="AJ63" i="33"/>
  <c r="AI63" i="33"/>
  <c r="AK62" i="33"/>
  <c r="AJ62" i="33"/>
  <c r="AI62" i="33"/>
  <c r="AK61" i="33"/>
  <c r="AJ61" i="33"/>
  <c r="AI61" i="33"/>
  <c r="AK60" i="33"/>
  <c r="AJ60" i="33"/>
  <c r="AI60" i="33"/>
  <c r="AK59" i="33"/>
  <c r="AJ59" i="33"/>
  <c r="AI59" i="33"/>
  <c r="AK58" i="33"/>
  <c r="AJ58" i="33"/>
  <c r="AI58" i="33"/>
  <c r="AK57" i="33"/>
  <c r="AJ57" i="33"/>
  <c r="AI57" i="33"/>
  <c r="AK56" i="33"/>
  <c r="AJ56" i="33"/>
  <c r="AI56" i="33"/>
  <c r="AF56" i="33"/>
  <c r="AG56" i="33"/>
  <c r="AF57" i="33"/>
  <c r="AG57" i="33"/>
  <c r="AF58" i="33"/>
  <c r="AG58" i="33"/>
  <c r="AF59" i="33"/>
  <c r="AG59" i="33"/>
  <c r="AF60" i="33"/>
  <c r="AG60" i="33"/>
  <c r="AF61" i="33"/>
  <c r="AG61" i="33"/>
  <c r="AF62" i="33"/>
  <c r="AG62" i="33"/>
  <c r="AF63" i="33"/>
  <c r="AG63" i="33"/>
  <c r="AF64" i="33"/>
  <c r="AG64" i="33"/>
  <c r="AF65" i="33"/>
  <c r="AG65" i="33"/>
  <c r="AF66" i="33"/>
  <c r="AG66" i="33"/>
  <c r="AF67" i="33"/>
  <c r="AG67" i="33"/>
  <c r="AF68" i="33"/>
  <c r="AG68" i="33"/>
  <c r="AF69" i="33"/>
  <c r="AG69" i="33"/>
  <c r="AF70" i="33"/>
  <c r="AG70" i="33"/>
  <c r="AF71" i="33"/>
  <c r="AG71" i="33"/>
  <c r="AF72" i="33"/>
  <c r="AG72" i="33"/>
  <c r="AF73" i="33"/>
  <c r="AG73" i="33"/>
  <c r="AF74" i="33"/>
  <c r="AG74" i="33"/>
  <c r="AF75" i="33"/>
  <c r="AG75" i="33"/>
  <c r="AF76" i="33"/>
  <c r="AG76" i="33"/>
  <c r="AF77" i="33"/>
  <c r="AG77" i="33"/>
  <c r="AE56" i="33"/>
  <c r="AE57" i="33"/>
  <c r="AE58" i="33"/>
  <c r="AE59" i="33"/>
  <c r="AE60" i="33"/>
  <c r="AE61" i="33"/>
  <c r="AE62" i="33"/>
  <c r="AE63" i="33"/>
  <c r="AE64" i="33"/>
  <c r="AE65" i="33"/>
  <c r="AE66" i="33"/>
  <c r="AE67" i="33"/>
  <c r="AE68" i="33"/>
  <c r="AE69" i="33"/>
  <c r="AE70" i="33"/>
  <c r="AE71" i="33"/>
  <c r="AE72" i="33"/>
  <c r="AE73" i="33"/>
  <c r="AE74" i="33"/>
  <c r="AE75" i="33"/>
  <c r="AE76" i="33"/>
  <c r="AE77" i="33"/>
  <c r="BA36" i="33"/>
  <c r="AZ36" i="33"/>
  <c r="AY36" i="33"/>
  <c r="BA35" i="33"/>
  <c r="AZ35" i="33"/>
  <c r="AY35" i="33"/>
  <c r="BA34" i="33"/>
  <c r="AZ34" i="33"/>
  <c r="AY34" i="33"/>
  <c r="BA33" i="33"/>
  <c r="AZ33" i="33"/>
  <c r="AY33" i="33"/>
  <c r="BA32" i="33"/>
  <c r="AZ32" i="33"/>
  <c r="AY32" i="33"/>
  <c r="BA31" i="33"/>
  <c r="AZ31" i="33"/>
  <c r="AY31" i="33"/>
  <c r="BA30" i="33"/>
  <c r="AZ30" i="33"/>
  <c r="AY30" i="33"/>
  <c r="BA29" i="33"/>
  <c r="AZ29" i="33"/>
  <c r="AY29" i="33"/>
  <c r="BA28" i="33"/>
  <c r="AZ28" i="33"/>
  <c r="AY28" i="33"/>
  <c r="BA27" i="33"/>
  <c r="AZ27" i="33"/>
  <c r="AY27" i="33"/>
  <c r="BA26" i="33"/>
  <c r="AZ26" i="33"/>
  <c r="AY26" i="33"/>
  <c r="BA25" i="33"/>
  <c r="AZ25" i="33"/>
  <c r="AY25" i="33"/>
  <c r="BA24" i="33"/>
  <c r="AZ24" i="33"/>
  <c r="AY24" i="33"/>
  <c r="BA23" i="33"/>
  <c r="AZ23" i="33"/>
  <c r="AY23" i="33"/>
  <c r="BA22" i="33"/>
  <c r="AZ22" i="33"/>
  <c r="AY22" i="33"/>
  <c r="BA21" i="33"/>
  <c r="AZ21" i="33"/>
  <c r="AY21" i="33"/>
  <c r="BA20" i="33"/>
  <c r="AZ20" i="33"/>
  <c r="AY20" i="33"/>
  <c r="BA19" i="33"/>
  <c r="AZ19" i="33"/>
  <c r="AY19" i="33"/>
  <c r="BA18" i="33"/>
  <c r="AZ18" i="33"/>
  <c r="AY18" i="33"/>
  <c r="BA17" i="33"/>
  <c r="AZ17" i="33"/>
  <c r="AY17" i="33"/>
  <c r="BA16" i="33"/>
  <c r="AZ16" i="33"/>
  <c r="AY16" i="33"/>
  <c r="BA15" i="33"/>
  <c r="AZ15" i="33"/>
  <c r="AY15" i="33"/>
  <c r="AW36" i="33"/>
  <c r="AV36" i="33"/>
  <c r="AU36" i="33"/>
  <c r="AW35" i="33"/>
  <c r="AV35" i="33"/>
  <c r="AU35" i="33"/>
  <c r="AW34" i="33"/>
  <c r="AV34" i="33"/>
  <c r="AU34" i="33"/>
  <c r="AW33" i="33"/>
  <c r="AV33" i="33"/>
  <c r="AU33" i="33"/>
  <c r="AW32" i="33"/>
  <c r="AV32" i="33"/>
  <c r="AU32" i="33"/>
  <c r="AW31" i="33"/>
  <c r="AV31" i="33"/>
  <c r="AU31" i="33"/>
  <c r="AW30" i="33"/>
  <c r="AV30" i="33"/>
  <c r="AU30" i="33"/>
  <c r="AW29" i="33"/>
  <c r="AV29" i="33"/>
  <c r="AU29" i="33"/>
  <c r="AW28" i="33"/>
  <c r="AV28" i="33"/>
  <c r="AU28" i="33"/>
  <c r="AW27" i="33"/>
  <c r="AV27" i="33"/>
  <c r="AU27" i="33"/>
  <c r="AW26" i="33"/>
  <c r="AV26" i="33"/>
  <c r="AU26" i="33"/>
  <c r="AW25" i="33"/>
  <c r="AV25" i="33"/>
  <c r="AU25" i="33"/>
  <c r="AW24" i="33"/>
  <c r="AV24" i="33"/>
  <c r="AU24" i="33"/>
  <c r="AW23" i="33"/>
  <c r="AV23" i="33"/>
  <c r="AU23" i="33"/>
  <c r="AW22" i="33"/>
  <c r="AV22" i="33"/>
  <c r="AU22" i="33"/>
  <c r="AW21" i="33"/>
  <c r="AV21" i="33"/>
  <c r="AU21" i="33"/>
  <c r="AW20" i="33"/>
  <c r="AV20" i="33"/>
  <c r="AU20" i="33"/>
  <c r="AW19" i="33"/>
  <c r="AV19" i="33"/>
  <c r="AU19" i="33"/>
  <c r="AW18" i="33"/>
  <c r="AV18" i="33"/>
  <c r="AU18" i="33"/>
  <c r="AW17" i="33"/>
  <c r="AV17" i="33"/>
  <c r="AU17" i="33"/>
  <c r="AW16" i="33"/>
  <c r="AV16" i="33"/>
  <c r="AU16" i="33"/>
  <c r="AW15" i="33"/>
  <c r="AV15" i="33"/>
  <c r="AU15" i="33"/>
  <c r="AS36" i="33"/>
  <c r="AR36" i="33"/>
  <c r="AQ36" i="33"/>
  <c r="AS35" i="33"/>
  <c r="AR35" i="33"/>
  <c r="AQ35" i="33"/>
  <c r="AS34" i="33"/>
  <c r="AR34" i="33"/>
  <c r="AQ34" i="33"/>
  <c r="AS33" i="33"/>
  <c r="AR33" i="33"/>
  <c r="AQ33" i="33"/>
  <c r="AS32" i="33"/>
  <c r="AR32" i="33"/>
  <c r="AQ32" i="33"/>
  <c r="AS31" i="33"/>
  <c r="AR31" i="33"/>
  <c r="AQ31" i="33"/>
  <c r="AS30" i="33"/>
  <c r="AR30" i="33"/>
  <c r="AQ30" i="33"/>
  <c r="AS29" i="33"/>
  <c r="AR29" i="33"/>
  <c r="AQ29" i="33"/>
  <c r="AS28" i="33"/>
  <c r="AR28" i="33"/>
  <c r="AQ28" i="33"/>
  <c r="AS27" i="33"/>
  <c r="AR27" i="33"/>
  <c r="AQ27" i="33"/>
  <c r="AS26" i="33"/>
  <c r="AR26" i="33"/>
  <c r="AQ26" i="33"/>
  <c r="AS25" i="33"/>
  <c r="AR25" i="33"/>
  <c r="AQ25" i="33"/>
  <c r="AS24" i="33"/>
  <c r="AR24" i="33"/>
  <c r="AQ24" i="33"/>
  <c r="AS23" i="33"/>
  <c r="AR23" i="33"/>
  <c r="AQ23" i="33"/>
  <c r="AS22" i="33"/>
  <c r="AR22" i="33"/>
  <c r="AQ22" i="33"/>
  <c r="AS21" i="33"/>
  <c r="AR21" i="33"/>
  <c r="AQ21" i="33"/>
  <c r="AS20" i="33"/>
  <c r="AR20" i="33"/>
  <c r="AQ20" i="33"/>
  <c r="AS19" i="33"/>
  <c r="AR19" i="33"/>
  <c r="AQ19" i="33"/>
  <c r="AS18" i="33"/>
  <c r="AR18" i="33"/>
  <c r="AQ18" i="33"/>
  <c r="AS17" i="33"/>
  <c r="AR17" i="33"/>
  <c r="AQ17" i="33"/>
  <c r="AS16" i="33"/>
  <c r="AR16" i="33"/>
  <c r="AQ16" i="33"/>
  <c r="AS15" i="33"/>
  <c r="AR15" i="33"/>
  <c r="AQ15" i="33"/>
  <c r="AO36" i="33"/>
  <c r="AN36" i="33"/>
  <c r="AM36" i="33"/>
  <c r="AO35" i="33"/>
  <c r="AN35" i="33"/>
  <c r="AM35" i="33"/>
  <c r="AO34" i="33"/>
  <c r="AN34" i="33"/>
  <c r="AM34" i="33"/>
  <c r="AO33" i="33"/>
  <c r="AN33" i="33"/>
  <c r="AM33" i="33"/>
  <c r="AO32" i="33"/>
  <c r="AN32" i="33"/>
  <c r="AM32" i="33"/>
  <c r="AO31" i="33"/>
  <c r="AN31" i="33"/>
  <c r="AM31" i="33"/>
  <c r="AO30" i="33"/>
  <c r="AN30" i="33"/>
  <c r="AM30" i="33"/>
  <c r="AO29" i="33"/>
  <c r="AN29" i="33"/>
  <c r="AM29" i="33"/>
  <c r="AO28" i="33"/>
  <c r="AN28" i="33"/>
  <c r="AM28" i="33"/>
  <c r="AO27" i="33"/>
  <c r="AN27" i="33"/>
  <c r="AM27" i="33"/>
  <c r="AO26" i="33"/>
  <c r="AN26" i="33"/>
  <c r="AM26" i="33"/>
  <c r="AO25" i="33"/>
  <c r="AN25" i="33"/>
  <c r="AM25" i="33"/>
  <c r="AO24" i="33"/>
  <c r="AN24" i="33"/>
  <c r="AM24" i="33"/>
  <c r="AO23" i="33"/>
  <c r="AN23" i="33"/>
  <c r="AM23" i="33"/>
  <c r="AO22" i="33"/>
  <c r="AN22" i="33"/>
  <c r="AM22" i="33"/>
  <c r="AO21" i="33"/>
  <c r="AN21" i="33"/>
  <c r="AM21" i="33"/>
  <c r="AO20" i="33"/>
  <c r="AN20" i="33"/>
  <c r="AM20" i="33"/>
  <c r="AO19" i="33"/>
  <c r="AN19" i="33"/>
  <c r="AM19" i="33"/>
  <c r="AO18" i="33"/>
  <c r="AN18" i="33"/>
  <c r="AM18" i="33"/>
  <c r="AO17" i="33"/>
  <c r="AN17" i="33"/>
  <c r="AM17" i="33"/>
  <c r="AO16" i="33"/>
  <c r="AN16" i="33"/>
  <c r="AM16" i="33"/>
  <c r="AO15" i="33"/>
  <c r="AN15" i="33"/>
  <c r="AM15" i="33"/>
  <c r="AK36" i="33"/>
  <c r="AJ36" i="33"/>
  <c r="AI36" i="33"/>
  <c r="AK35" i="33"/>
  <c r="AJ35" i="33"/>
  <c r="AI35" i="33"/>
  <c r="AK34" i="33"/>
  <c r="AJ34" i="33"/>
  <c r="AI34" i="33"/>
  <c r="AK33" i="33"/>
  <c r="AJ33" i="33"/>
  <c r="AI33" i="33"/>
  <c r="AK32" i="33"/>
  <c r="AJ32" i="33"/>
  <c r="AI32" i="33"/>
  <c r="AK31" i="33"/>
  <c r="AJ31" i="33"/>
  <c r="AI31" i="33"/>
  <c r="AK30" i="33"/>
  <c r="AJ30" i="33"/>
  <c r="AI30" i="33"/>
  <c r="AK29" i="33"/>
  <c r="AJ29" i="33"/>
  <c r="AI29" i="33"/>
  <c r="AK28" i="33"/>
  <c r="AJ28" i="33"/>
  <c r="AI28" i="33"/>
  <c r="AK27" i="33"/>
  <c r="AJ27" i="33"/>
  <c r="AI27" i="33"/>
  <c r="AK26" i="33"/>
  <c r="AJ26" i="33"/>
  <c r="AI26" i="33"/>
  <c r="AK25" i="33"/>
  <c r="AJ25" i="33"/>
  <c r="AI25" i="33"/>
  <c r="AK24" i="33"/>
  <c r="AJ24" i="33"/>
  <c r="AI24" i="33"/>
  <c r="AK23" i="33"/>
  <c r="AJ23" i="33"/>
  <c r="AI23" i="33"/>
  <c r="AK22" i="33"/>
  <c r="AJ22" i="33"/>
  <c r="AI22" i="33"/>
  <c r="AK21" i="33"/>
  <c r="AJ21" i="33"/>
  <c r="AI21" i="33"/>
  <c r="AK20" i="33"/>
  <c r="AJ20" i="33"/>
  <c r="AI20" i="33"/>
  <c r="AK19" i="33"/>
  <c r="AJ19" i="33"/>
  <c r="AI19" i="33"/>
  <c r="AK18" i="33"/>
  <c r="AJ18" i="33"/>
  <c r="AI18" i="33"/>
  <c r="AK17" i="33"/>
  <c r="AJ17" i="33"/>
  <c r="AI17" i="33"/>
  <c r="AK16" i="33"/>
  <c r="AJ16" i="33"/>
  <c r="AI16" i="33"/>
  <c r="AK15" i="33"/>
  <c r="AJ15" i="33"/>
  <c r="AI15" i="33"/>
  <c r="AF15" i="33"/>
  <c r="AG15" i="33"/>
  <c r="AF16" i="33"/>
  <c r="AG16" i="33"/>
  <c r="AF17" i="33"/>
  <c r="AG17" i="33"/>
  <c r="AF18" i="33"/>
  <c r="AG18" i="33"/>
  <c r="AF19" i="33"/>
  <c r="AG19" i="33"/>
  <c r="AF20" i="33"/>
  <c r="AG20" i="33"/>
  <c r="AF21" i="33"/>
  <c r="AG21" i="33"/>
  <c r="AF22" i="33"/>
  <c r="AG22" i="33"/>
  <c r="AF23" i="33"/>
  <c r="AG23" i="33"/>
  <c r="AF24" i="33"/>
  <c r="AG24" i="33"/>
  <c r="AF25" i="33"/>
  <c r="AG25" i="33"/>
  <c r="AF26" i="33"/>
  <c r="AG26" i="33"/>
  <c r="AF27" i="33"/>
  <c r="AG27" i="33"/>
  <c r="AF28" i="33"/>
  <c r="AG28" i="33"/>
  <c r="AF29" i="33"/>
  <c r="AG29" i="33"/>
  <c r="AF30" i="33"/>
  <c r="AG30" i="33"/>
  <c r="AF31" i="33"/>
  <c r="AG31" i="33"/>
  <c r="AF32" i="33"/>
  <c r="AG32" i="33"/>
  <c r="AF33" i="33"/>
  <c r="AG33" i="33"/>
  <c r="AF34" i="33"/>
  <c r="AG34" i="33"/>
  <c r="AF35" i="33"/>
  <c r="AG35" i="33"/>
  <c r="AF36" i="33"/>
  <c r="AG36" i="33"/>
  <c r="AE15" i="33"/>
  <c r="AE16" i="33"/>
  <c r="AE17" i="33"/>
  <c r="AE18" i="33"/>
  <c r="AE19" i="33"/>
  <c r="AE20" i="33"/>
  <c r="AE21" i="33"/>
  <c r="AE22" i="33"/>
  <c r="AE23" i="33"/>
  <c r="AE24" i="33"/>
  <c r="AE25" i="33"/>
  <c r="AE26" i="33"/>
  <c r="AE27" i="33"/>
  <c r="AE28" i="33"/>
  <c r="AE29" i="33"/>
  <c r="AE30" i="33"/>
  <c r="AE31" i="33"/>
  <c r="AE32" i="33"/>
  <c r="AE33" i="33"/>
  <c r="AE34" i="33"/>
  <c r="AE35" i="33"/>
  <c r="AE36" i="33"/>
  <c r="X94" i="31"/>
  <c r="W94" i="31"/>
  <c r="V94" i="31"/>
  <c r="X89" i="31"/>
  <c r="W89" i="31"/>
  <c r="V89" i="31"/>
  <c r="X88" i="31"/>
  <c r="W88" i="31"/>
  <c r="V88" i="31"/>
  <c r="T94" i="31"/>
  <c r="S94" i="31"/>
  <c r="R94" i="31"/>
  <c r="T89" i="31"/>
  <c r="S89" i="31"/>
  <c r="R89" i="31"/>
  <c r="T88" i="31"/>
  <c r="S88" i="31"/>
  <c r="R88" i="31"/>
  <c r="P94" i="31"/>
  <c r="O94" i="31"/>
  <c r="N94" i="31"/>
  <c r="P89" i="31"/>
  <c r="O89" i="31"/>
  <c r="N89" i="31"/>
  <c r="P88" i="31"/>
  <c r="O88" i="31"/>
  <c r="N88" i="31"/>
  <c r="L94" i="31"/>
  <c r="K94" i="31"/>
  <c r="J94" i="31"/>
  <c r="L89" i="31"/>
  <c r="K89" i="31"/>
  <c r="J89" i="31"/>
  <c r="L88" i="31"/>
  <c r="K88" i="31"/>
  <c r="J88" i="31"/>
  <c r="H94" i="31"/>
  <c r="G94" i="31"/>
  <c r="F94" i="31"/>
  <c r="H89" i="31"/>
  <c r="G89" i="31"/>
  <c r="F89" i="31"/>
  <c r="H88" i="31"/>
  <c r="G88" i="31"/>
  <c r="F88" i="31"/>
  <c r="C88" i="31"/>
  <c r="D88" i="31"/>
  <c r="C89" i="31"/>
  <c r="D89" i="31"/>
  <c r="C94" i="31"/>
  <c r="D94" i="31"/>
  <c r="B94" i="31"/>
  <c r="B89" i="31"/>
  <c r="B88" i="31"/>
  <c r="X44" i="31"/>
  <c r="W44" i="31"/>
  <c r="V44" i="31"/>
  <c r="T44" i="31"/>
  <c r="S44" i="31"/>
  <c r="R44" i="31"/>
  <c r="P44" i="31"/>
  <c r="O44" i="31"/>
  <c r="N44" i="31"/>
  <c r="L44" i="31"/>
  <c r="K44" i="31"/>
  <c r="J44" i="31"/>
  <c r="H44" i="31"/>
  <c r="G44" i="31"/>
  <c r="F44" i="31"/>
  <c r="C44" i="31"/>
  <c r="D44" i="31"/>
  <c r="B44" i="31"/>
  <c r="X39" i="31"/>
  <c r="W39" i="31"/>
  <c r="V39" i="31"/>
  <c r="X38" i="31"/>
  <c r="W38" i="31"/>
  <c r="V38" i="31"/>
  <c r="T39" i="31"/>
  <c r="S39" i="31"/>
  <c r="R39" i="31"/>
  <c r="T38" i="31"/>
  <c r="S38" i="31"/>
  <c r="R38" i="31"/>
  <c r="P39" i="31"/>
  <c r="O39" i="31"/>
  <c r="N39" i="31"/>
  <c r="P38" i="31"/>
  <c r="O38" i="31"/>
  <c r="N38" i="31"/>
  <c r="L39" i="31"/>
  <c r="K39" i="31"/>
  <c r="J39" i="31"/>
  <c r="L38" i="31"/>
  <c r="K38" i="31"/>
  <c r="J38" i="31"/>
  <c r="H39" i="31"/>
  <c r="G39" i="31"/>
  <c r="F39" i="31"/>
  <c r="H38" i="31"/>
  <c r="G38" i="31"/>
  <c r="F38" i="31"/>
  <c r="C38" i="31"/>
  <c r="D38" i="31"/>
  <c r="C39" i="31"/>
  <c r="D39" i="31"/>
  <c r="B39" i="31"/>
  <c r="B38" i="31"/>
  <c r="P92" i="9" l="1"/>
  <c r="K7" i="39" l="1"/>
  <c r="R10" i="38"/>
  <c r="R20" i="38" s="1"/>
  <c r="R22" i="38" l="1"/>
  <c r="R21" i="38"/>
  <c r="T24" i="13"/>
  <c r="S24" i="13"/>
  <c r="R24" i="13"/>
  <c r="T23" i="13"/>
  <c r="S23" i="13"/>
  <c r="R23" i="13"/>
  <c r="T22" i="13"/>
  <c r="S22" i="13"/>
  <c r="R22" i="13"/>
  <c r="P24" i="13"/>
  <c r="O24" i="13"/>
  <c r="N24" i="13"/>
  <c r="P23" i="13"/>
  <c r="O23" i="13"/>
  <c r="N23" i="13"/>
  <c r="P22" i="13"/>
  <c r="O22" i="13"/>
  <c r="N22" i="13"/>
  <c r="L24" i="13"/>
  <c r="K24" i="13"/>
  <c r="J24" i="13"/>
  <c r="L23" i="13"/>
  <c r="K23" i="13"/>
  <c r="J23" i="13"/>
  <c r="L22" i="13"/>
  <c r="K22" i="13"/>
  <c r="J22" i="13"/>
  <c r="D24" i="13"/>
  <c r="C24" i="13"/>
  <c r="B24" i="13"/>
  <c r="D23" i="13"/>
  <c r="C23" i="13"/>
  <c r="B23" i="13"/>
  <c r="D22" i="13"/>
  <c r="C22" i="13"/>
  <c r="B22" i="13"/>
  <c r="R18" i="38" l="1"/>
  <c r="R40" i="5"/>
  <c r="R41" i="5"/>
  <c r="R42" i="5"/>
  <c r="R43" i="5"/>
  <c r="R46" i="5"/>
  <c r="R47" i="5"/>
  <c r="R48" i="5"/>
  <c r="R49" i="5"/>
  <c r="R52" i="5"/>
  <c r="R53" i="5"/>
  <c r="R54" i="5"/>
  <c r="R55" i="5"/>
  <c r="R21" i="5"/>
  <c r="R15" i="5"/>
  <c r="R9" i="5"/>
  <c r="R20" i="2"/>
  <c r="R26" i="2" s="1"/>
  <c r="R27" i="2" l="1"/>
  <c r="R28" i="2"/>
  <c r="R39" i="5"/>
  <c r="R45" i="5"/>
  <c r="R51" i="5"/>
  <c r="J7" i="39"/>
  <c r="I7" i="39"/>
  <c r="H7" i="39"/>
  <c r="G7" i="39"/>
  <c r="F7" i="39"/>
  <c r="E7" i="39"/>
  <c r="D7" i="39"/>
  <c r="C7" i="39"/>
  <c r="B7" i="39"/>
  <c r="C22" i="38"/>
  <c r="D21" i="38"/>
  <c r="C20" i="38"/>
  <c r="Q10" i="38"/>
  <c r="Q21" i="38" s="1"/>
  <c r="P10" i="38"/>
  <c r="P22" i="38" s="1"/>
  <c r="O10" i="38"/>
  <c r="O22" i="38" s="1"/>
  <c r="N10" i="38"/>
  <c r="N22" i="38" s="1"/>
  <c r="M10" i="38"/>
  <c r="M21" i="38" s="1"/>
  <c r="L10" i="38"/>
  <c r="L20" i="38" s="1"/>
  <c r="K10" i="38"/>
  <c r="K21" i="38" s="1"/>
  <c r="J10" i="38"/>
  <c r="J22" i="38" s="1"/>
  <c r="I10" i="38"/>
  <c r="I21" i="38" s="1"/>
  <c r="H10" i="38"/>
  <c r="H22" i="38" s="1"/>
  <c r="G10" i="38"/>
  <c r="G22" i="38" s="1"/>
  <c r="F10" i="38"/>
  <c r="F22" i="38" s="1"/>
  <c r="E10" i="38"/>
  <c r="E21" i="38" s="1"/>
  <c r="D10" i="38"/>
  <c r="D20" i="38" s="1"/>
  <c r="C10" i="38"/>
  <c r="C21" i="38" s="1"/>
  <c r="B10" i="38"/>
  <c r="B22" i="38" s="1"/>
  <c r="AA56" i="37"/>
  <c r="Z56" i="37"/>
  <c r="W56" i="37"/>
  <c r="V56" i="37"/>
  <c r="S56" i="37"/>
  <c r="R56" i="37"/>
  <c r="D56" i="37"/>
  <c r="C56" i="37"/>
  <c r="B56" i="37"/>
  <c r="AA13" i="37"/>
  <c r="Z13" i="37"/>
  <c r="W13" i="37"/>
  <c r="V13" i="37"/>
  <c r="S13" i="37"/>
  <c r="R13" i="37"/>
  <c r="D13" i="37"/>
  <c r="C13" i="37"/>
  <c r="B13" i="37"/>
  <c r="T11" i="36"/>
  <c r="AA11" i="36"/>
  <c r="Z11" i="36"/>
  <c r="W11" i="36"/>
  <c r="V11" i="36"/>
  <c r="S11" i="36"/>
  <c r="R11" i="36"/>
  <c r="D11" i="36"/>
  <c r="C11" i="36"/>
  <c r="B11" i="36"/>
  <c r="X65" i="35"/>
  <c r="T65" i="35"/>
  <c r="L65" i="35"/>
  <c r="H65" i="35"/>
  <c r="X63" i="35"/>
  <c r="L63" i="35"/>
  <c r="Z87" i="35"/>
  <c r="K62" i="35"/>
  <c r="J62" i="35"/>
  <c r="G62" i="35"/>
  <c r="AB65" i="35"/>
  <c r="AA65" i="35"/>
  <c r="Z65" i="35"/>
  <c r="W65" i="35"/>
  <c r="V65" i="35"/>
  <c r="S65" i="35"/>
  <c r="R65" i="35"/>
  <c r="P65" i="35"/>
  <c r="O65" i="35"/>
  <c r="N65" i="35"/>
  <c r="K65" i="35"/>
  <c r="J65" i="35"/>
  <c r="G65" i="35"/>
  <c r="F65" i="35"/>
  <c r="D65" i="35"/>
  <c r="C65" i="35"/>
  <c r="B65" i="35"/>
  <c r="AB64" i="35"/>
  <c r="AA64" i="35"/>
  <c r="Z64" i="35"/>
  <c r="X64" i="35"/>
  <c r="W64" i="35"/>
  <c r="V64" i="35"/>
  <c r="T64" i="35"/>
  <c r="S64" i="35"/>
  <c r="R64" i="35"/>
  <c r="P64" i="35"/>
  <c r="O64" i="35"/>
  <c r="N64" i="35"/>
  <c r="L64" i="35"/>
  <c r="K64" i="35"/>
  <c r="J64" i="35"/>
  <c r="H64" i="35"/>
  <c r="G64" i="35"/>
  <c r="F64" i="35"/>
  <c r="D64" i="35"/>
  <c r="C64" i="35"/>
  <c r="B64" i="35"/>
  <c r="AA63" i="35"/>
  <c r="Z63" i="35"/>
  <c r="W63" i="35"/>
  <c r="V63" i="35"/>
  <c r="S63" i="35"/>
  <c r="R63" i="35"/>
  <c r="P63" i="35"/>
  <c r="O63" i="35"/>
  <c r="N63" i="35"/>
  <c r="K63" i="35"/>
  <c r="J63" i="35"/>
  <c r="H63" i="35"/>
  <c r="G63" i="35"/>
  <c r="F63" i="35"/>
  <c r="D63" i="35"/>
  <c r="C63" i="35"/>
  <c r="B63" i="35"/>
  <c r="N62" i="35"/>
  <c r="T15" i="35"/>
  <c r="T34" i="35" s="1"/>
  <c r="L15" i="35"/>
  <c r="H15" i="35"/>
  <c r="L13" i="35"/>
  <c r="N12" i="35"/>
  <c r="G12" i="35"/>
  <c r="AB15" i="35"/>
  <c r="AA15" i="35"/>
  <c r="Z15" i="35"/>
  <c r="Z34" i="35" s="1"/>
  <c r="W15" i="35"/>
  <c r="V15" i="35"/>
  <c r="S15" i="35"/>
  <c r="R15" i="35"/>
  <c r="R34" i="35" s="1"/>
  <c r="P15" i="35"/>
  <c r="O15" i="35"/>
  <c r="N15" i="35"/>
  <c r="K15" i="35"/>
  <c r="J15" i="35"/>
  <c r="G15" i="35"/>
  <c r="F15" i="35"/>
  <c r="D15" i="35"/>
  <c r="D34" i="35" s="1"/>
  <c r="C15" i="35"/>
  <c r="B15" i="35"/>
  <c r="AB14" i="35"/>
  <c r="AA14" i="35"/>
  <c r="Z14" i="35"/>
  <c r="X14" i="35"/>
  <c r="W14" i="35"/>
  <c r="V14" i="35"/>
  <c r="T14" i="35"/>
  <c r="S14" i="35"/>
  <c r="R14" i="35"/>
  <c r="P14" i="35"/>
  <c r="O14" i="35"/>
  <c r="N14" i="35"/>
  <c r="L14" i="35"/>
  <c r="K14" i="35"/>
  <c r="J14" i="35"/>
  <c r="H14" i="35"/>
  <c r="G14" i="35"/>
  <c r="F14" i="35"/>
  <c r="D14" i="35"/>
  <c r="C14" i="35"/>
  <c r="B14" i="35"/>
  <c r="AA13" i="35"/>
  <c r="AA32" i="35" s="1"/>
  <c r="Z13" i="35"/>
  <c r="W13" i="35"/>
  <c r="V13" i="35"/>
  <c r="T13" i="35"/>
  <c r="S13" i="35"/>
  <c r="S32" i="35" s="1"/>
  <c r="R13" i="35"/>
  <c r="O13" i="35"/>
  <c r="N13" i="35"/>
  <c r="K13" i="35"/>
  <c r="J13" i="35"/>
  <c r="H13" i="35"/>
  <c r="G13" i="35"/>
  <c r="F13" i="35"/>
  <c r="D13" i="35"/>
  <c r="C13" i="35"/>
  <c r="B13" i="35"/>
  <c r="B32" i="35" s="1"/>
  <c r="O12" i="35"/>
  <c r="AB13" i="34"/>
  <c r="L13" i="34"/>
  <c r="X11" i="34"/>
  <c r="T11" i="34"/>
  <c r="P10" i="34"/>
  <c r="Z10" i="34"/>
  <c r="R10" i="34"/>
  <c r="N10" i="34"/>
  <c r="F10" i="34"/>
  <c r="C10" i="34"/>
  <c r="AA13" i="34"/>
  <c r="Z13" i="34"/>
  <c r="X13" i="34"/>
  <c r="W13" i="34"/>
  <c r="V13" i="34"/>
  <c r="T13" i="34"/>
  <c r="S13" i="34"/>
  <c r="R13" i="34"/>
  <c r="P13" i="34"/>
  <c r="O13" i="34"/>
  <c r="N13" i="34"/>
  <c r="K13" i="34"/>
  <c r="J13" i="34"/>
  <c r="H13" i="34"/>
  <c r="G13" i="34"/>
  <c r="F13" i="34"/>
  <c r="D13" i="34"/>
  <c r="C13" i="34"/>
  <c r="B13" i="34"/>
  <c r="AB12" i="34"/>
  <c r="AA12" i="34"/>
  <c r="Z12" i="34"/>
  <c r="X12" i="34"/>
  <c r="W12" i="34"/>
  <c r="V12" i="34"/>
  <c r="T12" i="34"/>
  <c r="S12" i="34"/>
  <c r="R12" i="34"/>
  <c r="P12" i="34"/>
  <c r="O12" i="34"/>
  <c r="N12" i="34"/>
  <c r="L12" i="34"/>
  <c r="K12" i="34"/>
  <c r="J12" i="34"/>
  <c r="H12" i="34"/>
  <c r="G12" i="34"/>
  <c r="F12" i="34"/>
  <c r="D12" i="34"/>
  <c r="C12" i="34"/>
  <c r="B12" i="34"/>
  <c r="AA11" i="34"/>
  <c r="Z11" i="34"/>
  <c r="W11" i="34"/>
  <c r="V11" i="34"/>
  <c r="S11" i="34"/>
  <c r="R11" i="34"/>
  <c r="P11" i="34"/>
  <c r="O11" i="34"/>
  <c r="N11" i="34"/>
  <c r="L11" i="34"/>
  <c r="K11" i="34"/>
  <c r="J11" i="34"/>
  <c r="H11" i="34"/>
  <c r="G11" i="34"/>
  <c r="F11" i="34"/>
  <c r="D11" i="34"/>
  <c r="C11" i="34"/>
  <c r="B11" i="34"/>
  <c r="W10" i="34"/>
  <c r="AB54" i="33"/>
  <c r="P54" i="33"/>
  <c r="H54" i="33"/>
  <c r="AA54" i="33"/>
  <c r="Z54" i="33"/>
  <c r="X54" i="33"/>
  <c r="W54" i="33"/>
  <c r="V54" i="33"/>
  <c r="T54" i="33"/>
  <c r="S54" i="33"/>
  <c r="R54" i="33"/>
  <c r="O54" i="33"/>
  <c r="N54" i="33"/>
  <c r="K54" i="33"/>
  <c r="J54" i="33"/>
  <c r="G54" i="33"/>
  <c r="F54" i="33"/>
  <c r="T13" i="33"/>
  <c r="AB13" i="33"/>
  <c r="AA13" i="33"/>
  <c r="Z13" i="33"/>
  <c r="W13" i="33"/>
  <c r="V13" i="33"/>
  <c r="S13" i="33"/>
  <c r="R13" i="33"/>
  <c r="O13" i="33"/>
  <c r="N13" i="33"/>
  <c r="L13" i="33"/>
  <c r="K13" i="33"/>
  <c r="J13" i="33"/>
  <c r="G13" i="33"/>
  <c r="F13" i="33"/>
  <c r="AA11" i="32"/>
  <c r="Z11" i="32"/>
  <c r="W11" i="32"/>
  <c r="V11" i="32"/>
  <c r="S11" i="32"/>
  <c r="R11" i="32"/>
  <c r="O11" i="32"/>
  <c r="N11" i="32"/>
  <c r="K11" i="32"/>
  <c r="J11" i="32"/>
  <c r="G11" i="32"/>
  <c r="F11" i="32"/>
  <c r="D11" i="32"/>
  <c r="C11" i="32"/>
  <c r="B11" i="32"/>
  <c r="AB74" i="31"/>
  <c r="AA74" i="31"/>
  <c r="Z74" i="31"/>
  <c r="D93" i="31"/>
  <c r="AB64" i="31"/>
  <c r="T64" i="31"/>
  <c r="X63" i="31"/>
  <c r="L63" i="31"/>
  <c r="AA68" i="31"/>
  <c r="Z68" i="31"/>
  <c r="AB65" i="31"/>
  <c r="AA65" i="31"/>
  <c r="Z65" i="31"/>
  <c r="X65" i="31"/>
  <c r="W65" i="31"/>
  <c r="V65" i="31"/>
  <c r="T65" i="31"/>
  <c r="S65" i="31"/>
  <c r="R65" i="31"/>
  <c r="P65" i="31"/>
  <c r="O65" i="31"/>
  <c r="N65" i="31"/>
  <c r="L65" i="31"/>
  <c r="K65" i="31"/>
  <c r="J65" i="31"/>
  <c r="H65" i="31"/>
  <c r="G65" i="31"/>
  <c r="F65" i="31"/>
  <c r="D65" i="31"/>
  <c r="C65" i="31"/>
  <c r="B65" i="31"/>
  <c r="AA64" i="31"/>
  <c r="Z64" i="31"/>
  <c r="X64" i="31"/>
  <c r="W64" i="31"/>
  <c r="V64" i="31"/>
  <c r="S64" i="31"/>
  <c r="R64" i="31"/>
  <c r="P64" i="31"/>
  <c r="O64" i="31"/>
  <c r="N64" i="31"/>
  <c r="K64" i="31"/>
  <c r="J64" i="31"/>
  <c r="H64" i="31"/>
  <c r="G64" i="31"/>
  <c r="F64" i="31"/>
  <c r="D64" i="31"/>
  <c r="C64" i="31"/>
  <c r="B64" i="31"/>
  <c r="AA63" i="31"/>
  <c r="Z63" i="31"/>
  <c r="W63" i="31"/>
  <c r="V63" i="31"/>
  <c r="T63" i="31"/>
  <c r="S63" i="31"/>
  <c r="R63" i="31"/>
  <c r="P63" i="31"/>
  <c r="O63" i="31"/>
  <c r="N63" i="31"/>
  <c r="K63" i="31"/>
  <c r="J63" i="31"/>
  <c r="H63" i="31"/>
  <c r="G63" i="31"/>
  <c r="F63" i="31"/>
  <c r="D63" i="31"/>
  <c r="C63" i="31"/>
  <c r="B63" i="31"/>
  <c r="V62" i="31"/>
  <c r="AB24" i="31"/>
  <c r="T43" i="31"/>
  <c r="AA24" i="31"/>
  <c r="Z24" i="31"/>
  <c r="X43" i="31"/>
  <c r="W43" i="31"/>
  <c r="V43" i="31"/>
  <c r="S43" i="31"/>
  <c r="R43" i="31"/>
  <c r="O43" i="31"/>
  <c r="N43" i="31"/>
  <c r="K43" i="31"/>
  <c r="J43" i="31"/>
  <c r="G43" i="31"/>
  <c r="F43" i="31"/>
  <c r="C43" i="31"/>
  <c r="B43" i="31"/>
  <c r="AB14" i="31"/>
  <c r="AA18" i="31"/>
  <c r="Z18" i="31"/>
  <c r="W37" i="31"/>
  <c r="V37" i="31"/>
  <c r="R37" i="31"/>
  <c r="O37" i="31"/>
  <c r="N37" i="31"/>
  <c r="J37" i="31"/>
  <c r="F37" i="31"/>
  <c r="D37" i="31"/>
  <c r="C37" i="31"/>
  <c r="B37" i="31"/>
  <c r="AB15" i="31"/>
  <c r="AA15" i="31"/>
  <c r="Z15" i="31"/>
  <c r="X15" i="31"/>
  <c r="W15" i="31"/>
  <c r="V15" i="31"/>
  <c r="T15" i="31"/>
  <c r="S15" i="31"/>
  <c r="R15" i="31"/>
  <c r="P15" i="31"/>
  <c r="O15" i="31"/>
  <c r="N15" i="31"/>
  <c r="L15" i="31"/>
  <c r="K15" i="31"/>
  <c r="J15" i="31"/>
  <c r="H15" i="31"/>
  <c r="G15" i="31"/>
  <c r="F15" i="31"/>
  <c r="D15" i="31"/>
  <c r="C15" i="31"/>
  <c r="B15" i="31"/>
  <c r="AA14" i="31"/>
  <c r="Z14" i="31"/>
  <c r="W14" i="31"/>
  <c r="V14" i="31"/>
  <c r="T14" i="31"/>
  <c r="S14" i="31"/>
  <c r="S33" i="31" s="1"/>
  <c r="R14" i="31"/>
  <c r="O14" i="31"/>
  <c r="N14" i="31"/>
  <c r="K14" i="31"/>
  <c r="J14" i="31"/>
  <c r="H14" i="31"/>
  <c r="G14" i="31"/>
  <c r="F14" i="31"/>
  <c r="D14" i="31"/>
  <c r="C14" i="31"/>
  <c r="B14" i="31"/>
  <c r="AA13" i="31"/>
  <c r="Z13" i="31"/>
  <c r="W13" i="31"/>
  <c r="V13" i="31"/>
  <c r="S13" i="31"/>
  <c r="R13" i="31"/>
  <c r="R32" i="31" s="1"/>
  <c r="O13" i="31"/>
  <c r="N13" i="31"/>
  <c r="K13" i="31"/>
  <c r="K32" i="31" s="1"/>
  <c r="J13" i="31"/>
  <c r="G13" i="31"/>
  <c r="G32" i="31" s="1"/>
  <c r="F13" i="31"/>
  <c r="F32" i="31" s="1"/>
  <c r="D13" i="31"/>
  <c r="D32" i="31" s="1"/>
  <c r="C13" i="31"/>
  <c r="C32" i="31" s="1"/>
  <c r="B13" i="31"/>
  <c r="B32" i="31" s="1"/>
  <c r="S12" i="31"/>
  <c r="AB11" i="30"/>
  <c r="T11" i="30"/>
  <c r="Z10" i="30"/>
  <c r="W10" i="30"/>
  <c r="O10" i="30"/>
  <c r="J10" i="30"/>
  <c r="H10" i="30"/>
  <c r="D10" i="30"/>
  <c r="AB13" i="30"/>
  <c r="AA13" i="30"/>
  <c r="Z13" i="30"/>
  <c r="X13" i="30"/>
  <c r="W13" i="30"/>
  <c r="V13" i="30"/>
  <c r="T13" i="30"/>
  <c r="S13" i="30"/>
  <c r="R13" i="30"/>
  <c r="P13" i="30"/>
  <c r="O13" i="30"/>
  <c r="N13" i="30"/>
  <c r="L13" i="30"/>
  <c r="K13" i="30"/>
  <c r="J13" i="30"/>
  <c r="H13" i="30"/>
  <c r="G13" i="30"/>
  <c r="F13" i="30"/>
  <c r="D13" i="30"/>
  <c r="C13" i="30"/>
  <c r="B13" i="30"/>
  <c r="AB12" i="30"/>
  <c r="AA12" i="30"/>
  <c r="Z12" i="30"/>
  <c r="X12" i="30"/>
  <c r="W12" i="30"/>
  <c r="V12" i="30"/>
  <c r="T12" i="30"/>
  <c r="S12" i="30"/>
  <c r="R12" i="30"/>
  <c r="P12" i="30"/>
  <c r="O12" i="30"/>
  <c r="N12" i="30"/>
  <c r="K12" i="30"/>
  <c r="J12" i="30"/>
  <c r="H12" i="30"/>
  <c r="G12" i="30"/>
  <c r="F12" i="30"/>
  <c r="D12" i="30"/>
  <c r="C12" i="30"/>
  <c r="B12" i="30"/>
  <c r="AA11" i="30"/>
  <c r="Z11" i="30"/>
  <c r="X11" i="30"/>
  <c r="W11" i="30"/>
  <c r="V11" i="30"/>
  <c r="S11" i="30"/>
  <c r="R11" i="30"/>
  <c r="P11" i="30"/>
  <c r="O11" i="30"/>
  <c r="N11" i="30"/>
  <c r="L11" i="30"/>
  <c r="K11" i="30"/>
  <c r="J11" i="30"/>
  <c r="H11" i="30"/>
  <c r="G11" i="30"/>
  <c r="F11" i="30"/>
  <c r="D11" i="30"/>
  <c r="C11" i="30"/>
  <c r="B11" i="30"/>
  <c r="S10" i="30"/>
  <c r="AA59" i="29"/>
  <c r="Z59" i="29"/>
  <c r="W59" i="29"/>
  <c r="V59" i="29"/>
  <c r="S59" i="29"/>
  <c r="R59" i="29"/>
  <c r="O59" i="29"/>
  <c r="N59" i="29"/>
  <c r="K59" i="29"/>
  <c r="J59" i="29"/>
  <c r="G59" i="29"/>
  <c r="F59" i="29"/>
  <c r="AA13" i="29"/>
  <c r="BD13" i="29" s="1"/>
  <c r="Z13" i="29"/>
  <c r="BC13" i="29" s="1"/>
  <c r="W13" i="29"/>
  <c r="AZ13" i="29" s="1"/>
  <c r="V13" i="29"/>
  <c r="S13" i="29"/>
  <c r="AV13" i="29" s="1"/>
  <c r="R13" i="29"/>
  <c r="AU13" i="29" s="1"/>
  <c r="O13" i="29"/>
  <c r="AR13" i="29" s="1"/>
  <c r="N13" i="29"/>
  <c r="K13" i="29"/>
  <c r="AN13" i="29" s="1"/>
  <c r="J13" i="29"/>
  <c r="AM13" i="29" s="1"/>
  <c r="G13" i="29"/>
  <c r="AJ13" i="29" s="1"/>
  <c r="F13" i="29"/>
  <c r="H11" i="28"/>
  <c r="AA11" i="28"/>
  <c r="Z11" i="28"/>
  <c r="W11" i="28"/>
  <c r="V11" i="28"/>
  <c r="S11" i="28"/>
  <c r="R11" i="28"/>
  <c r="O11" i="28"/>
  <c r="N11" i="28"/>
  <c r="K11" i="28"/>
  <c r="J11" i="28"/>
  <c r="G11" i="28"/>
  <c r="F11" i="28"/>
  <c r="D11" i="28"/>
  <c r="C11" i="28"/>
  <c r="B11" i="28"/>
  <c r="Z62" i="27"/>
  <c r="X65" i="27"/>
  <c r="P65" i="27"/>
  <c r="P84" i="27" s="1"/>
  <c r="L65" i="27"/>
  <c r="H65" i="27"/>
  <c r="AB64" i="27"/>
  <c r="T64" i="27"/>
  <c r="H64" i="27"/>
  <c r="AA62" i="27"/>
  <c r="AA65" i="27"/>
  <c r="Z65" i="27"/>
  <c r="W65" i="27"/>
  <c r="V65" i="27"/>
  <c r="S65" i="27"/>
  <c r="R65" i="27"/>
  <c r="O65" i="27"/>
  <c r="N65" i="27"/>
  <c r="K65" i="27"/>
  <c r="J65" i="27"/>
  <c r="G65" i="27"/>
  <c r="F65" i="27"/>
  <c r="D65" i="27"/>
  <c r="C65" i="27"/>
  <c r="C84" i="27" s="1"/>
  <c r="B65" i="27"/>
  <c r="AA64" i="27"/>
  <c r="Z64" i="27"/>
  <c r="X64" i="27"/>
  <c r="W64" i="27"/>
  <c r="V64" i="27"/>
  <c r="S64" i="27"/>
  <c r="R64" i="27"/>
  <c r="O64" i="27"/>
  <c r="N64" i="27"/>
  <c r="K64" i="27"/>
  <c r="J64" i="27"/>
  <c r="G64" i="27"/>
  <c r="F64" i="27"/>
  <c r="D64" i="27"/>
  <c r="C64" i="27"/>
  <c r="B64" i="27"/>
  <c r="AA63" i="27"/>
  <c r="Z63" i="27"/>
  <c r="W63" i="27"/>
  <c r="V63" i="27"/>
  <c r="S63" i="27"/>
  <c r="R63" i="27"/>
  <c r="O63" i="27"/>
  <c r="N63" i="27"/>
  <c r="K63" i="27"/>
  <c r="J63" i="27"/>
  <c r="G63" i="27"/>
  <c r="F63" i="27"/>
  <c r="D63" i="27"/>
  <c r="C63" i="27"/>
  <c r="B63" i="27"/>
  <c r="V62" i="27"/>
  <c r="O62" i="27"/>
  <c r="N62" i="27"/>
  <c r="C62" i="27"/>
  <c r="B62" i="27"/>
  <c r="X15" i="27"/>
  <c r="X34" i="27" s="1"/>
  <c r="P15" i="27"/>
  <c r="L15" i="27"/>
  <c r="X14" i="27"/>
  <c r="H14" i="27"/>
  <c r="N12" i="27"/>
  <c r="N31" i="27" s="1"/>
  <c r="AA15" i="27"/>
  <c r="AA34" i="27" s="1"/>
  <c r="Z15" i="27"/>
  <c r="W15" i="27"/>
  <c r="V15" i="27"/>
  <c r="V34" i="27" s="1"/>
  <c r="S15" i="27"/>
  <c r="S34" i="27" s="1"/>
  <c r="R15" i="27"/>
  <c r="O15" i="27"/>
  <c r="N15" i="27"/>
  <c r="N34" i="27" s="1"/>
  <c r="K15" i="27"/>
  <c r="K34" i="27" s="1"/>
  <c r="J15" i="27"/>
  <c r="H15" i="27"/>
  <c r="H34" i="27" s="1"/>
  <c r="G15" i="27"/>
  <c r="F15" i="27"/>
  <c r="F34" i="27" s="1"/>
  <c r="D15" i="27"/>
  <c r="D34" i="27" s="1"/>
  <c r="C15" i="27"/>
  <c r="B15" i="27"/>
  <c r="AA14" i="27"/>
  <c r="AA33" i="27" s="1"/>
  <c r="Z14" i="27"/>
  <c r="Z33" i="27" s="1"/>
  <c r="W14" i="27"/>
  <c r="V14" i="27"/>
  <c r="V33" i="27" s="1"/>
  <c r="S14" i="27"/>
  <c r="S33" i="27" s="1"/>
  <c r="R14" i="27"/>
  <c r="O14" i="27"/>
  <c r="N14" i="27"/>
  <c r="N33" i="27" s="1"/>
  <c r="K14" i="27"/>
  <c r="K33" i="27" s="1"/>
  <c r="J14" i="27"/>
  <c r="G14" i="27"/>
  <c r="F14" i="27"/>
  <c r="F33" i="27" s="1"/>
  <c r="D14" i="27"/>
  <c r="D33" i="27" s="1"/>
  <c r="C14" i="27"/>
  <c r="B14" i="27"/>
  <c r="AA13" i="27"/>
  <c r="AA32" i="27" s="1"/>
  <c r="Z13" i="27"/>
  <c r="Z32" i="27" s="1"/>
  <c r="W13" i="27"/>
  <c r="V13" i="27"/>
  <c r="S13" i="27"/>
  <c r="S32" i="27" s="1"/>
  <c r="R13" i="27"/>
  <c r="R32" i="27" s="1"/>
  <c r="O13" i="27"/>
  <c r="N13" i="27"/>
  <c r="K13" i="27"/>
  <c r="K32" i="27" s="1"/>
  <c r="J13" i="27"/>
  <c r="J32" i="27" s="1"/>
  <c r="G13" i="27"/>
  <c r="F13" i="27"/>
  <c r="D13" i="27"/>
  <c r="D32" i="27" s="1"/>
  <c r="C13" i="27"/>
  <c r="C32" i="27" s="1"/>
  <c r="B13" i="27"/>
  <c r="AA12" i="27"/>
  <c r="AA31" i="27" s="1"/>
  <c r="D12" i="27"/>
  <c r="H11" i="26"/>
  <c r="T13" i="26"/>
  <c r="P13" i="26"/>
  <c r="H13" i="26"/>
  <c r="H12" i="26"/>
  <c r="AB11" i="26"/>
  <c r="V10" i="26"/>
  <c r="R10" i="26"/>
  <c r="N10" i="26"/>
  <c r="F10" i="26"/>
  <c r="D10" i="26"/>
  <c r="AB13" i="26"/>
  <c r="AA13" i="26"/>
  <c r="Z13" i="26"/>
  <c r="X13" i="26"/>
  <c r="W13" i="26"/>
  <c r="V13" i="26"/>
  <c r="S13" i="26"/>
  <c r="R13" i="26"/>
  <c r="O13" i="26"/>
  <c r="N13" i="26"/>
  <c r="L13" i="26"/>
  <c r="K13" i="26"/>
  <c r="J13" i="26"/>
  <c r="G13" i="26"/>
  <c r="F13" i="26"/>
  <c r="D13" i="26"/>
  <c r="C13" i="26"/>
  <c r="B13" i="26"/>
  <c r="AB12" i="26"/>
  <c r="AA12" i="26"/>
  <c r="Z12" i="26"/>
  <c r="X12" i="26"/>
  <c r="W12" i="26"/>
  <c r="V12" i="26"/>
  <c r="T12" i="26"/>
  <c r="S12" i="26"/>
  <c r="R12" i="26"/>
  <c r="P12" i="26"/>
  <c r="O12" i="26"/>
  <c r="N12" i="26"/>
  <c r="K12" i="26"/>
  <c r="J12" i="26"/>
  <c r="G12" i="26"/>
  <c r="F12" i="26"/>
  <c r="D12" i="26"/>
  <c r="C12" i="26"/>
  <c r="B12" i="26"/>
  <c r="AA11" i="26"/>
  <c r="Z11" i="26"/>
  <c r="X11" i="26"/>
  <c r="W11" i="26"/>
  <c r="V11" i="26"/>
  <c r="T11" i="26"/>
  <c r="S11" i="26"/>
  <c r="R11" i="26"/>
  <c r="P11" i="26"/>
  <c r="O11" i="26"/>
  <c r="N11" i="26"/>
  <c r="L11" i="26"/>
  <c r="K11" i="26"/>
  <c r="J11" i="26"/>
  <c r="G11" i="26"/>
  <c r="F11" i="26"/>
  <c r="D11" i="26"/>
  <c r="C11" i="26"/>
  <c r="B11" i="26"/>
  <c r="X10" i="26"/>
  <c r="K10" i="26"/>
  <c r="J10" i="26"/>
  <c r="C10" i="26"/>
  <c r="AA58" i="25"/>
  <c r="BD58" i="25" s="1"/>
  <c r="Z58" i="25"/>
  <c r="W58" i="25"/>
  <c r="V58" i="25"/>
  <c r="S58" i="25"/>
  <c r="R58" i="25"/>
  <c r="O58" i="25"/>
  <c r="N58" i="25"/>
  <c r="K58" i="25"/>
  <c r="AN58" i="25" s="1"/>
  <c r="J58" i="25"/>
  <c r="G58" i="25"/>
  <c r="F58" i="25"/>
  <c r="P13" i="25"/>
  <c r="AA13" i="25"/>
  <c r="Z13" i="25"/>
  <c r="W13" i="25"/>
  <c r="AZ13" i="25" s="1"/>
  <c r="V13" i="25"/>
  <c r="AY13" i="25" s="1"/>
  <c r="S13" i="25"/>
  <c r="R13" i="25"/>
  <c r="O13" i="25"/>
  <c r="AR13" i="25" s="1"/>
  <c r="N13" i="25"/>
  <c r="K13" i="25"/>
  <c r="J13" i="25"/>
  <c r="G13" i="25"/>
  <c r="AJ13" i="25" s="1"/>
  <c r="F13" i="25"/>
  <c r="AI13" i="25" s="1"/>
  <c r="X11" i="24"/>
  <c r="AA11" i="24"/>
  <c r="Z11" i="24"/>
  <c r="W11" i="24"/>
  <c r="V11" i="24"/>
  <c r="S11" i="24"/>
  <c r="R11" i="24"/>
  <c r="O11" i="24"/>
  <c r="N11" i="24"/>
  <c r="K11" i="24"/>
  <c r="J11" i="24"/>
  <c r="G11" i="24"/>
  <c r="F11" i="24"/>
  <c r="D11" i="24"/>
  <c r="C11" i="24"/>
  <c r="B11" i="24"/>
  <c r="X65" i="23"/>
  <c r="P65" i="23"/>
  <c r="L65" i="23"/>
  <c r="H65" i="23"/>
  <c r="AB64" i="23"/>
  <c r="X64" i="23"/>
  <c r="AA62" i="23"/>
  <c r="Z62" i="23"/>
  <c r="O62" i="23"/>
  <c r="B62" i="23"/>
  <c r="AA65" i="23"/>
  <c r="Z65" i="23"/>
  <c r="W65" i="23"/>
  <c r="V65" i="23"/>
  <c r="S65" i="23"/>
  <c r="S84" i="23" s="1"/>
  <c r="R65" i="23"/>
  <c r="R84" i="23" s="1"/>
  <c r="O65" i="23"/>
  <c r="N65" i="23"/>
  <c r="K65" i="23"/>
  <c r="K84" i="23" s="1"/>
  <c r="J65" i="23"/>
  <c r="J84" i="23" s="1"/>
  <c r="G65" i="23"/>
  <c r="F65" i="23"/>
  <c r="D65" i="23"/>
  <c r="D84" i="23" s="1"/>
  <c r="C65" i="23"/>
  <c r="C84" i="23" s="1"/>
  <c r="B65" i="23"/>
  <c r="AA64" i="23"/>
  <c r="Z64" i="23"/>
  <c r="Z83" i="23" s="1"/>
  <c r="W64" i="23"/>
  <c r="W83" i="23" s="1"/>
  <c r="V64" i="23"/>
  <c r="S64" i="23"/>
  <c r="R64" i="23"/>
  <c r="R83" i="23" s="1"/>
  <c r="O64" i="23"/>
  <c r="O83" i="23" s="1"/>
  <c r="N64" i="23"/>
  <c r="K64" i="23"/>
  <c r="J64" i="23"/>
  <c r="J83" i="23" s="1"/>
  <c r="G64" i="23"/>
  <c r="G83" i="23" s="1"/>
  <c r="F64" i="23"/>
  <c r="D64" i="23"/>
  <c r="C64" i="23"/>
  <c r="C83" i="23" s="1"/>
  <c r="B64" i="23"/>
  <c r="B83" i="23" s="1"/>
  <c r="AA63" i="23"/>
  <c r="Z63" i="23"/>
  <c r="W63" i="23"/>
  <c r="W82" i="23" s="1"/>
  <c r="V63" i="23"/>
  <c r="V82" i="23" s="1"/>
  <c r="S63" i="23"/>
  <c r="R63" i="23"/>
  <c r="O63" i="23"/>
  <c r="O82" i="23" s="1"/>
  <c r="N63" i="23"/>
  <c r="N82" i="23" s="1"/>
  <c r="K63" i="23"/>
  <c r="J63" i="23"/>
  <c r="G63" i="23"/>
  <c r="G82" i="23" s="1"/>
  <c r="F63" i="23"/>
  <c r="F82" i="23" s="1"/>
  <c r="D63" i="23"/>
  <c r="C63" i="23"/>
  <c r="B63" i="23"/>
  <c r="B82" i="23" s="1"/>
  <c r="P13" i="23"/>
  <c r="O12" i="23"/>
  <c r="O31" i="23" s="1"/>
  <c r="AB15" i="23"/>
  <c r="T14" i="23"/>
  <c r="AB13" i="23"/>
  <c r="AA15" i="23"/>
  <c r="Z15" i="23"/>
  <c r="W15" i="23"/>
  <c r="W34" i="23" s="1"/>
  <c r="V15" i="23"/>
  <c r="V34" i="23" s="1"/>
  <c r="S15" i="23"/>
  <c r="R15" i="23"/>
  <c r="O15" i="23"/>
  <c r="O34" i="23" s="1"/>
  <c r="N15" i="23"/>
  <c r="N34" i="23" s="1"/>
  <c r="K15" i="23"/>
  <c r="J15" i="23"/>
  <c r="G15" i="23"/>
  <c r="G34" i="23" s="1"/>
  <c r="F15" i="23"/>
  <c r="F34" i="23" s="1"/>
  <c r="D15" i="23"/>
  <c r="C15" i="23"/>
  <c r="B15" i="23"/>
  <c r="B34" i="23" s="1"/>
  <c r="AA14" i="23"/>
  <c r="AA33" i="23" s="1"/>
  <c r="Z14" i="23"/>
  <c r="W14" i="23"/>
  <c r="V14" i="23"/>
  <c r="V33" i="23" s="1"/>
  <c r="S14" i="23"/>
  <c r="S33" i="23" s="1"/>
  <c r="R14" i="23"/>
  <c r="O14" i="23"/>
  <c r="N14" i="23"/>
  <c r="N33" i="23" s="1"/>
  <c r="K14" i="23"/>
  <c r="K33" i="23" s="1"/>
  <c r="J14" i="23"/>
  <c r="G14" i="23"/>
  <c r="F14" i="23"/>
  <c r="F33" i="23" s="1"/>
  <c r="D14" i="23"/>
  <c r="D33" i="23" s="1"/>
  <c r="C14" i="23"/>
  <c r="B14" i="23"/>
  <c r="AA13" i="23"/>
  <c r="AA32" i="23" s="1"/>
  <c r="Z13" i="23"/>
  <c r="Z32" i="23" s="1"/>
  <c r="W13" i="23"/>
  <c r="V13" i="23"/>
  <c r="S13" i="23"/>
  <c r="S32" i="23" s="1"/>
  <c r="R13" i="23"/>
  <c r="R32" i="23" s="1"/>
  <c r="O13" i="23"/>
  <c r="N13" i="23"/>
  <c r="L13" i="23"/>
  <c r="K13" i="23"/>
  <c r="K32" i="23" s="1"/>
  <c r="J13" i="23"/>
  <c r="J32" i="23" s="1"/>
  <c r="G13" i="23"/>
  <c r="F13" i="23"/>
  <c r="D13" i="23"/>
  <c r="D32" i="23" s="1"/>
  <c r="C13" i="23"/>
  <c r="C32" i="23" s="1"/>
  <c r="B13" i="23"/>
  <c r="P13" i="22"/>
  <c r="AB12" i="22"/>
  <c r="T11" i="22"/>
  <c r="P10" i="22"/>
  <c r="Z10" i="22"/>
  <c r="W10" i="22"/>
  <c r="R10" i="22"/>
  <c r="H10" i="22"/>
  <c r="AB13" i="22"/>
  <c r="AA13" i="22"/>
  <c r="Z13" i="22"/>
  <c r="X13" i="22"/>
  <c r="W13" i="22"/>
  <c r="V13" i="22"/>
  <c r="T13" i="22"/>
  <c r="S13" i="22"/>
  <c r="R13" i="22"/>
  <c r="O13" i="22"/>
  <c r="N13" i="22"/>
  <c r="L13" i="22"/>
  <c r="K13" i="22"/>
  <c r="J13" i="22"/>
  <c r="H13" i="22"/>
  <c r="G13" i="22"/>
  <c r="F13" i="22"/>
  <c r="D13" i="22"/>
  <c r="C13" i="22"/>
  <c r="B13" i="22"/>
  <c r="AA12" i="22"/>
  <c r="Z12" i="22"/>
  <c r="W12" i="22"/>
  <c r="V12" i="22"/>
  <c r="T12" i="22"/>
  <c r="S12" i="22"/>
  <c r="R12" i="22"/>
  <c r="P12" i="22"/>
  <c r="O12" i="22"/>
  <c r="N12" i="22"/>
  <c r="L12" i="22"/>
  <c r="K12" i="22"/>
  <c r="J12" i="22"/>
  <c r="H12" i="22"/>
  <c r="G12" i="22"/>
  <c r="F12" i="22"/>
  <c r="D12" i="22"/>
  <c r="C12" i="22"/>
  <c r="B12" i="22"/>
  <c r="AA11" i="22"/>
  <c r="Z11" i="22"/>
  <c r="W11" i="22"/>
  <c r="V11" i="22"/>
  <c r="S11" i="22"/>
  <c r="R11" i="22"/>
  <c r="O11" i="22"/>
  <c r="N11" i="22"/>
  <c r="L11" i="22"/>
  <c r="K11" i="22"/>
  <c r="J11" i="22"/>
  <c r="H11" i="22"/>
  <c r="G11" i="22"/>
  <c r="F11" i="22"/>
  <c r="D11" i="22"/>
  <c r="C11" i="22"/>
  <c r="B11" i="22"/>
  <c r="O10" i="22"/>
  <c r="AA59" i="21"/>
  <c r="Z59" i="21"/>
  <c r="W59" i="21"/>
  <c r="V59" i="21"/>
  <c r="S59" i="21"/>
  <c r="R59" i="21"/>
  <c r="O59" i="21"/>
  <c r="N59" i="21"/>
  <c r="K59" i="21"/>
  <c r="J59" i="21"/>
  <c r="G59" i="21"/>
  <c r="F59" i="21"/>
  <c r="AA13" i="21"/>
  <c r="BD13" i="21" s="1"/>
  <c r="Z13" i="21"/>
  <c r="BC13" i="21" s="1"/>
  <c r="W13" i="21"/>
  <c r="AZ13" i="21" s="1"/>
  <c r="V13" i="21"/>
  <c r="AY13" i="21" s="1"/>
  <c r="S13" i="21"/>
  <c r="AV13" i="21" s="1"/>
  <c r="R13" i="21"/>
  <c r="AU13" i="21" s="1"/>
  <c r="O13" i="21"/>
  <c r="AR13" i="21" s="1"/>
  <c r="N13" i="21"/>
  <c r="AQ13" i="21" s="1"/>
  <c r="K13" i="21"/>
  <c r="AN13" i="21" s="1"/>
  <c r="J13" i="21"/>
  <c r="AM13" i="21" s="1"/>
  <c r="G13" i="21"/>
  <c r="AJ13" i="21" s="1"/>
  <c r="F13" i="21"/>
  <c r="AI13" i="21" s="1"/>
  <c r="AA11" i="20"/>
  <c r="Z11" i="20"/>
  <c r="W11" i="20"/>
  <c r="V11" i="20"/>
  <c r="S11" i="20"/>
  <c r="R11" i="20"/>
  <c r="O11" i="20"/>
  <c r="N11" i="20"/>
  <c r="K11" i="20"/>
  <c r="J11" i="20"/>
  <c r="G11" i="20"/>
  <c r="F11" i="20"/>
  <c r="D11" i="20"/>
  <c r="C11" i="20"/>
  <c r="B11" i="20"/>
  <c r="AB65" i="19"/>
  <c r="X65" i="19"/>
  <c r="P65" i="19"/>
  <c r="L65" i="19"/>
  <c r="H65" i="19"/>
  <c r="AA65" i="19"/>
  <c r="Z65" i="19"/>
  <c r="Z84" i="19" s="1"/>
  <c r="W65" i="19"/>
  <c r="W84" i="19" s="1"/>
  <c r="V65" i="19"/>
  <c r="S65" i="19"/>
  <c r="R65" i="19"/>
  <c r="R84" i="19" s="1"/>
  <c r="O65" i="19"/>
  <c r="O84" i="19" s="1"/>
  <c r="N65" i="19"/>
  <c r="K65" i="19"/>
  <c r="J65" i="19"/>
  <c r="J84" i="19" s="1"/>
  <c r="G65" i="19"/>
  <c r="G84" i="19" s="1"/>
  <c r="F65" i="19"/>
  <c r="D65" i="19"/>
  <c r="C65" i="19"/>
  <c r="C84" i="19" s="1"/>
  <c r="B65" i="19"/>
  <c r="B84" i="19" s="1"/>
  <c r="AA64" i="19"/>
  <c r="Z64" i="19"/>
  <c r="W64" i="19"/>
  <c r="W83" i="19" s="1"/>
  <c r="V64" i="19"/>
  <c r="V83" i="19" s="1"/>
  <c r="S64" i="19"/>
  <c r="R64" i="19"/>
  <c r="O64" i="19"/>
  <c r="O83" i="19" s="1"/>
  <c r="N64" i="19"/>
  <c r="N83" i="19" s="1"/>
  <c r="K64" i="19"/>
  <c r="J64" i="19"/>
  <c r="G64" i="19"/>
  <c r="G83" i="19" s="1"/>
  <c r="F64" i="19"/>
  <c r="F83" i="19" s="1"/>
  <c r="D64" i="19"/>
  <c r="C64" i="19"/>
  <c r="B64" i="19"/>
  <c r="B83" i="19" s="1"/>
  <c r="AA63" i="19"/>
  <c r="AA82" i="19" s="1"/>
  <c r="Z63" i="19"/>
  <c r="W63" i="19"/>
  <c r="V63" i="19"/>
  <c r="V82" i="19" s="1"/>
  <c r="S63" i="19"/>
  <c r="S82" i="19" s="1"/>
  <c r="R63" i="19"/>
  <c r="O63" i="19"/>
  <c r="N63" i="19"/>
  <c r="N82" i="19" s="1"/>
  <c r="K63" i="19"/>
  <c r="K82" i="19" s="1"/>
  <c r="J63" i="19"/>
  <c r="G63" i="19"/>
  <c r="F63" i="19"/>
  <c r="F82" i="19" s="1"/>
  <c r="D63" i="19"/>
  <c r="D82" i="19" s="1"/>
  <c r="C63" i="19"/>
  <c r="B63" i="19"/>
  <c r="X15" i="19"/>
  <c r="X34" i="19" s="1"/>
  <c r="W12" i="19"/>
  <c r="AA15" i="19"/>
  <c r="AA34" i="19" s="1"/>
  <c r="Z15" i="19"/>
  <c r="W15" i="19"/>
  <c r="V15" i="19"/>
  <c r="V34" i="19" s="1"/>
  <c r="S15" i="19"/>
  <c r="S34" i="19" s="1"/>
  <c r="R15" i="19"/>
  <c r="O15" i="19"/>
  <c r="N15" i="19"/>
  <c r="N34" i="19" s="1"/>
  <c r="K15" i="19"/>
  <c r="K34" i="19" s="1"/>
  <c r="J15" i="19"/>
  <c r="G15" i="19"/>
  <c r="F15" i="19"/>
  <c r="F34" i="19" s="1"/>
  <c r="D15" i="19"/>
  <c r="D34" i="19" s="1"/>
  <c r="C15" i="19"/>
  <c r="B15" i="19"/>
  <c r="AA14" i="19"/>
  <c r="AA33" i="19" s="1"/>
  <c r="Z14" i="19"/>
  <c r="Z33" i="19" s="1"/>
  <c r="W14" i="19"/>
  <c r="V14" i="19"/>
  <c r="S14" i="19"/>
  <c r="S33" i="19" s="1"/>
  <c r="R14" i="19"/>
  <c r="R33" i="19" s="1"/>
  <c r="O14" i="19"/>
  <c r="N14" i="19"/>
  <c r="K14" i="19"/>
  <c r="K33" i="19" s="1"/>
  <c r="J14" i="19"/>
  <c r="J33" i="19" s="1"/>
  <c r="G14" i="19"/>
  <c r="F14" i="19"/>
  <c r="D14" i="19"/>
  <c r="D33" i="19" s="1"/>
  <c r="C14" i="19"/>
  <c r="C33" i="19" s="1"/>
  <c r="B14" i="19"/>
  <c r="AA13" i="19"/>
  <c r="Z13" i="19"/>
  <c r="Z32" i="19" s="1"/>
  <c r="W13" i="19"/>
  <c r="W32" i="19" s="1"/>
  <c r="V13" i="19"/>
  <c r="S13" i="19"/>
  <c r="R13" i="19"/>
  <c r="R32" i="19" s="1"/>
  <c r="O13" i="19"/>
  <c r="O32" i="19" s="1"/>
  <c r="N13" i="19"/>
  <c r="K13" i="19"/>
  <c r="J13" i="19"/>
  <c r="J32" i="19" s="1"/>
  <c r="G13" i="19"/>
  <c r="G32" i="19" s="1"/>
  <c r="F13" i="19"/>
  <c r="D13" i="19"/>
  <c r="C13" i="19"/>
  <c r="C32" i="19" s="1"/>
  <c r="B13" i="19"/>
  <c r="B32" i="19" s="1"/>
  <c r="X11" i="18"/>
  <c r="AB13" i="18"/>
  <c r="X13" i="18"/>
  <c r="T13" i="18"/>
  <c r="T12" i="18"/>
  <c r="P12" i="18"/>
  <c r="L11" i="18"/>
  <c r="H11" i="18"/>
  <c r="O10" i="18"/>
  <c r="AA13" i="18"/>
  <c r="Z13" i="18"/>
  <c r="W13" i="18"/>
  <c r="V13" i="18"/>
  <c r="S13" i="18"/>
  <c r="R13" i="18"/>
  <c r="P13" i="18"/>
  <c r="O13" i="18"/>
  <c r="N13" i="18"/>
  <c r="L13" i="18"/>
  <c r="K13" i="18"/>
  <c r="J13" i="18"/>
  <c r="H13" i="18"/>
  <c r="G13" i="18"/>
  <c r="F13" i="18"/>
  <c r="D13" i="18"/>
  <c r="C13" i="18"/>
  <c r="B13" i="18"/>
  <c r="AA12" i="18"/>
  <c r="Z12" i="18"/>
  <c r="W12" i="18"/>
  <c r="V12" i="18"/>
  <c r="S12" i="18"/>
  <c r="R12" i="18"/>
  <c r="O12" i="18"/>
  <c r="N12" i="18"/>
  <c r="L12" i="18"/>
  <c r="K12" i="18"/>
  <c r="J12" i="18"/>
  <c r="H12" i="18"/>
  <c r="G12" i="18"/>
  <c r="F12" i="18"/>
  <c r="D12" i="18"/>
  <c r="C12" i="18"/>
  <c r="B12" i="18"/>
  <c r="AB11" i="18"/>
  <c r="AA11" i="18"/>
  <c r="Z11" i="18"/>
  <c r="W11" i="18"/>
  <c r="V11" i="18"/>
  <c r="S11" i="18"/>
  <c r="R11" i="18"/>
  <c r="P11" i="18"/>
  <c r="O11" i="18"/>
  <c r="N11" i="18"/>
  <c r="K11" i="18"/>
  <c r="J11" i="18"/>
  <c r="G11" i="18"/>
  <c r="F11" i="18"/>
  <c r="D11" i="18"/>
  <c r="C11" i="18"/>
  <c r="B11" i="18"/>
  <c r="AA59" i="17"/>
  <c r="Z59" i="17"/>
  <c r="W59" i="17"/>
  <c r="V59" i="17"/>
  <c r="S59" i="17"/>
  <c r="R59" i="17"/>
  <c r="O59" i="17"/>
  <c r="N59" i="17"/>
  <c r="K59" i="17"/>
  <c r="J59" i="17"/>
  <c r="G59" i="17"/>
  <c r="F59" i="17"/>
  <c r="AA15" i="17"/>
  <c r="W15" i="17"/>
  <c r="S15" i="17"/>
  <c r="O15" i="17"/>
  <c r="K15" i="17"/>
  <c r="G15" i="17"/>
  <c r="F15" i="17"/>
  <c r="AB11" i="16"/>
  <c r="X11" i="16"/>
  <c r="T11" i="16"/>
  <c r="P11" i="16"/>
  <c r="L11" i="16"/>
  <c r="AA11" i="16"/>
  <c r="Z11" i="16"/>
  <c r="W11" i="16"/>
  <c r="V11" i="16"/>
  <c r="S11" i="16"/>
  <c r="R11" i="16"/>
  <c r="O11" i="16"/>
  <c r="N11" i="16"/>
  <c r="K11" i="16"/>
  <c r="J11" i="16"/>
  <c r="G11" i="16"/>
  <c r="F11" i="16"/>
  <c r="D11" i="16"/>
  <c r="C11" i="16"/>
  <c r="B11" i="16"/>
  <c r="AB65" i="15"/>
  <c r="X65" i="15"/>
  <c r="P65" i="15"/>
  <c r="H65" i="15"/>
  <c r="H64" i="15"/>
  <c r="AB63" i="15"/>
  <c r="V62" i="15"/>
  <c r="AA65" i="15"/>
  <c r="Z65" i="15"/>
  <c r="Z84" i="15" s="1"/>
  <c r="W65" i="15"/>
  <c r="V65" i="15"/>
  <c r="S65" i="15"/>
  <c r="R65" i="15"/>
  <c r="R84" i="15" s="1"/>
  <c r="O65" i="15"/>
  <c r="N65" i="15"/>
  <c r="K65" i="15"/>
  <c r="J65" i="15"/>
  <c r="J84" i="15" s="1"/>
  <c r="G65" i="15"/>
  <c r="F65" i="15"/>
  <c r="D65" i="15"/>
  <c r="C65" i="15"/>
  <c r="C84" i="15" s="1"/>
  <c r="B65" i="15"/>
  <c r="AA64" i="15"/>
  <c r="Z64" i="15"/>
  <c r="W64" i="15"/>
  <c r="W83" i="15" s="1"/>
  <c r="V64" i="15"/>
  <c r="S64" i="15"/>
  <c r="R64" i="15"/>
  <c r="O64" i="15"/>
  <c r="O83" i="15" s="1"/>
  <c r="N64" i="15"/>
  <c r="K64" i="15"/>
  <c r="J64" i="15"/>
  <c r="G64" i="15"/>
  <c r="G83" i="15" s="1"/>
  <c r="F64" i="15"/>
  <c r="D64" i="15"/>
  <c r="C64" i="15"/>
  <c r="B64" i="15"/>
  <c r="B83" i="15" s="1"/>
  <c r="AA63" i="15"/>
  <c r="Z63" i="15"/>
  <c r="W63" i="15"/>
  <c r="V63" i="15"/>
  <c r="V82" i="15" s="1"/>
  <c r="S63" i="15"/>
  <c r="R63" i="15"/>
  <c r="O63" i="15"/>
  <c r="N63" i="15"/>
  <c r="N82" i="15" s="1"/>
  <c r="K63" i="15"/>
  <c r="J63" i="15"/>
  <c r="G63" i="15"/>
  <c r="F63" i="15"/>
  <c r="F82" i="15" s="1"/>
  <c r="D63" i="15"/>
  <c r="C63" i="15"/>
  <c r="B63" i="15"/>
  <c r="L15" i="15"/>
  <c r="H15" i="15"/>
  <c r="H34" i="15" s="1"/>
  <c r="Z12" i="15"/>
  <c r="O12" i="15"/>
  <c r="AA15" i="15"/>
  <c r="AA34" i="15" s="1"/>
  <c r="Z15" i="15"/>
  <c r="W15" i="15"/>
  <c r="W34" i="15" s="1"/>
  <c r="V15" i="15"/>
  <c r="V34" i="15" s="1"/>
  <c r="S15" i="15"/>
  <c r="S34" i="15" s="1"/>
  <c r="R15" i="15"/>
  <c r="O15" i="15"/>
  <c r="O34" i="15" s="1"/>
  <c r="N15" i="15"/>
  <c r="N34" i="15" s="1"/>
  <c r="K15" i="15"/>
  <c r="K34" i="15" s="1"/>
  <c r="J15" i="15"/>
  <c r="G15" i="15"/>
  <c r="G34" i="15" s="1"/>
  <c r="F15" i="15"/>
  <c r="F34" i="15" s="1"/>
  <c r="D15" i="15"/>
  <c r="D34" i="15" s="1"/>
  <c r="C15" i="15"/>
  <c r="B15" i="15"/>
  <c r="B34" i="15" s="1"/>
  <c r="AA14" i="15"/>
  <c r="AA33" i="15" s="1"/>
  <c r="Z14" i="15"/>
  <c r="Z33" i="15" s="1"/>
  <c r="W14" i="15"/>
  <c r="V14" i="15"/>
  <c r="V33" i="15" s="1"/>
  <c r="S14" i="15"/>
  <c r="S33" i="15" s="1"/>
  <c r="R14" i="15"/>
  <c r="R33" i="15" s="1"/>
  <c r="O14" i="15"/>
  <c r="N14" i="15"/>
  <c r="N33" i="15" s="1"/>
  <c r="K14" i="15"/>
  <c r="K33" i="15" s="1"/>
  <c r="J14" i="15"/>
  <c r="J33" i="15" s="1"/>
  <c r="G14" i="15"/>
  <c r="F14" i="15"/>
  <c r="F33" i="15" s="1"/>
  <c r="D14" i="15"/>
  <c r="D33" i="15" s="1"/>
  <c r="C14" i="15"/>
  <c r="C33" i="15" s="1"/>
  <c r="B14" i="15"/>
  <c r="AA13" i="15"/>
  <c r="AA32" i="15" s="1"/>
  <c r="Z13" i="15"/>
  <c r="Z32" i="15" s="1"/>
  <c r="W13" i="15"/>
  <c r="W32" i="15" s="1"/>
  <c r="V13" i="15"/>
  <c r="S13" i="15"/>
  <c r="S32" i="15" s="1"/>
  <c r="R13" i="15"/>
  <c r="R32" i="15" s="1"/>
  <c r="O13" i="15"/>
  <c r="O32" i="15" s="1"/>
  <c r="N13" i="15"/>
  <c r="K13" i="15"/>
  <c r="K32" i="15" s="1"/>
  <c r="J13" i="15"/>
  <c r="J32" i="15" s="1"/>
  <c r="G13" i="15"/>
  <c r="G32" i="15" s="1"/>
  <c r="F13" i="15"/>
  <c r="D13" i="15"/>
  <c r="D32" i="15" s="1"/>
  <c r="C13" i="15"/>
  <c r="C32" i="15" s="1"/>
  <c r="B13" i="15"/>
  <c r="B32" i="15" s="1"/>
  <c r="X11" i="14"/>
  <c r="X13" i="14"/>
  <c r="T13" i="14"/>
  <c r="P12" i="14"/>
  <c r="L12" i="14"/>
  <c r="P11" i="14"/>
  <c r="AA10" i="14"/>
  <c r="O10" i="14"/>
  <c r="L10" i="14"/>
  <c r="AB13" i="14"/>
  <c r="AA13" i="14"/>
  <c r="Z13" i="14"/>
  <c r="W13" i="14"/>
  <c r="V13" i="14"/>
  <c r="S13" i="14"/>
  <c r="R13" i="14"/>
  <c r="P13" i="14"/>
  <c r="O13" i="14"/>
  <c r="N13" i="14"/>
  <c r="L13" i="14"/>
  <c r="K13" i="14"/>
  <c r="J13" i="14"/>
  <c r="H13" i="14"/>
  <c r="G13" i="14"/>
  <c r="F13" i="14"/>
  <c r="AA12" i="14"/>
  <c r="Z12" i="14"/>
  <c r="X12" i="14"/>
  <c r="W12" i="14"/>
  <c r="V12" i="14"/>
  <c r="T12" i="14"/>
  <c r="S12" i="14"/>
  <c r="R12" i="14"/>
  <c r="O12" i="14"/>
  <c r="N12" i="14"/>
  <c r="K12" i="14"/>
  <c r="J12" i="14"/>
  <c r="H12" i="14"/>
  <c r="G12" i="14"/>
  <c r="F12" i="14"/>
  <c r="AB11" i="14"/>
  <c r="AA11" i="14"/>
  <c r="Z11" i="14"/>
  <c r="W11" i="14"/>
  <c r="V11" i="14"/>
  <c r="S11" i="14"/>
  <c r="R11" i="14"/>
  <c r="O11" i="14"/>
  <c r="N11" i="14"/>
  <c r="L11" i="14"/>
  <c r="K11" i="14"/>
  <c r="J11" i="14"/>
  <c r="G11" i="14"/>
  <c r="F11" i="14"/>
  <c r="Z10" i="14"/>
  <c r="S90" i="13"/>
  <c r="R90" i="13"/>
  <c r="O90" i="13"/>
  <c r="N90" i="13"/>
  <c r="K90" i="13"/>
  <c r="J90" i="13"/>
  <c r="G90" i="13"/>
  <c r="F90" i="13"/>
  <c r="D90" i="13"/>
  <c r="C90" i="13"/>
  <c r="B90" i="13"/>
  <c r="S89" i="13"/>
  <c r="R89" i="13"/>
  <c r="O89" i="13"/>
  <c r="N89" i="13"/>
  <c r="K89" i="13"/>
  <c r="J89" i="13"/>
  <c r="G89" i="13"/>
  <c r="F89" i="13"/>
  <c r="D89" i="13"/>
  <c r="C89" i="13"/>
  <c r="B89" i="13"/>
  <c r="S88" i="13"/>
  <c r="R88" i="13"/>
  <c r="O88" i="13"/>
  <c r="N88" i="13"/>
  <c r="K88" i="13"/>
  <c r="J88" i="13"/>
  <c r="G88" i="13"/>
  <c r="F88" i="13"/>
  <c r="D88" i="13"/>
  <c r="C88" i="13"/>
  <c r="B88" i="13"/>
  <c r="T90" i="13"/>
  <c r="P90" i="13"/>
  <c r="L90" i="13"/>
  <c r="H90" i="13"/>
  <c r="P89" i="13"/>
  <c r="L89" i="13"/>
  <c r="H89" i="13"/>
  <c r="T88" i="13"/>
  <c r="P88" i="13"/>
  <c r="L88" i="13"/>
  <c r="H78" i="13"/>
  <c r="T78" i="13"/>
  <c r="S78" i="13"/>
  <c r="R78" i="13"/>
  <c r="P78" i="13"/>
  <c r="O78" i="13"/>
  <c r="N78" i="13"/>
  <c r="L78" i="13"/>
  <c r="K78" i="13"/>
  <c r="J78" i="13"/>
  <c r="G78" i="13"/>
  <c r="F78" i="13"/>
  <c r="D78" i="13"/>
  <c r="C78" i="13"/>
  <c r="B78" i="13"/>
  <c r="T57" i="13"/>
  <c r="S57" i="13"/>
  <c r="R57" i="13"/>
  <c r="O57" i="13"/>
  <c r="N57" i="13"/>
  <c r="K57" i="13"/>
  <c r="J57" i="13"/>
  <c r="G57" i="13"/>
  <c r="F57" i="13"/>
  <c r="D57" i="13"/>
  <c r="C57" i="13"/>
  <c r="B57" i="13"/>
  <c r="S56" i="13"/>
  <c r="R56" i="13"/>
  <c r="O56" i="13"/>
  <c r="N56" i="13"/>
  <c r="K56" i="13"/>
  <c r="J56" i="13"/>
  <c r="H56" i="13"/>
  <c r="G56" i="13"/>
  <c r="F56" i="13"/>
  <c r="D56" i="13"/>
  <c r="C56" i="13"/>
  <c r="B56" i="13"/>
  <c r="S55" i="13"/>
  <c r="R55" i="13"/>
  <c r="O55" i="13"/>
  <c r="N55" i="13"/>
  <c r="K55" i="13"/>
  <c r="J55" i="13"/>
  <c r="G55" i="13"/>
  <c r="F55" i="13"/>
  <c r="D55" i="13"/>
  <c r="C55" i="13"/>
  <c r="B55" i="13"/>
  <c r="P57" i="13"/>
  <c r="L57" i="13"/>
  <c r="H57" i="13"/>
  <c r="T89" i="13"/>
  <c r="P56" i="13"/>
  <c r="L56" i="13"/>
  <c r="T55" i="13"/>
  <c r="P55" i="13"/>
  <c r="L55" i="13"/>
  <c r="H55" i="13"/>
  <c r="T45" i="13"/>
  <c r="S45" i="13"/>
  <c r="R45" i="13"/>
  <c r="O45" i="13"/>
  <c r="N45" i="13"/>
  <c r="L45" i="13"/>
  <c r="K45" i="13"/>
  <c r="J45" i="13"/>
  <c r="H45" i="13"/>
  <c r="G45" i="13"/>
  <c r="F45" i="13"/>
  <c r="D45" i="13"/>
  <c r="C45" i="13"/>
  <c r="B45" i="13"/>
  <c r="H24" i="13"/>
  <c r="G24" i="13"/>
  <c r="F24" i="13"/>
  <c r="G23" i="13"/>
  <c r="F23" i="13"/>
  <c r="G22" i="13"/>
  <c r="F22" i="13"/>
  <c r="H23" i="13"/>
  <c r="H22" i="13"/>
  <c r="T12" i="13"/>
  <c r="S12" i="13"/>
  <c r="R12" i="13"/>
  <c r="O12" i="13"/>
  <c r="N12" i="13"/>
  <c r="L12" i="13"/>
  <c r="K12" i="13"/>
  <c r="J12" i="13"/>
  <c r="H12" i="13"/>
  <c r="G12" i="13"/>
  <c r="F12" i="13"/>
  <c r="F20" i="13" s="1"/>
  <c r="D12" i="13"/>
  <c r="C12" i="13"/>
  <c r="B12" i="13"/>
  <c r="L11" i="12"/>
  <c r="P11" i="12"/>
  <c r="H11" i="12"/>
  <c r="T11" i="12"/>
  <c r="S11" i="12"/>
  <c r="R11" i="12"/>
  <c r="O11" i="12"/>
  <c r="N11" i="12"/>
  <c r="K11" i="12"/>
  <c r="J11" i="12"/>
  <c r="G11" i="12"/>
  <c r="F11" i="12"/>
  <c r="D11" i="12"/>
  <c r="C11" i="12"/>
  <c r="B11" i="12"/>
  <c r="BD132" i="11"/>
  <c r="BC132" i="11"/>
  <c r="AZ132" i="11"/>
  <c r="AY132" i="11"/>
  <c r="AV132" i="11"/>
  <c r="AU132" i="11"/>
  <c r="AR132" i="11"/>
  <c r="AQ132" i="11"/>
  <c r="AN132" i="11"/>
  <c r="AM132" i="11"/>
  <c r="AJ132" i="11"/>
  <c r="AI132" i="11"/>
  <c r="AG132" i="11"/>
  <c r="AF132" i="11"/>
  <c r="AE132" i="11"/>
  <c r="BA41" i="11"/>
  <c r="BD131" i="11"/>
  <c r="BC131" i="11"/>
  <c r="AZ131" i="11"/>
  <c r="AY131" i="11"/>
  <c r="AV131" i="11"/>
  <c r="AU131" i="11"/>
  <c r="AR131" i="11"/>
  <c r="AQ131" i="11"/>
  <c r="AN131" i="11"/>
  <c r="AM131" i="11"/>
  <c r="AJ131" i="11"/>
  <c r="AI131" i="11"/>
  <c r="AG131" i="11"/>
  <c r="AF131" i="11"/>
  <c r="AE131" i="11"/>
  <c r="AO131" i="11"/>
  <c r="BD130" i="11"/>
  <c r="BC130" i="11"/>
  <c r="AZ130" i="11"/>
  <c r="AY130" i="11"/>
  <c r="AV130" i="11"/>
  <c r="AU130" i="11"/>
  <c r="AR130" i="11"/>
  <c r="AQ130" i="11"/>
  <c r="AN130" i="11"/>
  <c r="AM130" i="11"/>
  <c r="AJ130" i="11"/>
  <c r="AI130" i="11"/>
  <c r="AG130" i="11"/>
  <c r="AF130" i="11"/>
  <c r="AE130" i="11"/>
  <c r="BD129" i="11"/>
  <c r="BC129" i="11"/>
  <c r="AZ129" i="11"/>
  <c r="AY129" i="11"/>
  <c r="AV129" i="11"/>
  <c r="AU129" i="11"/>
  <c r="AR129" i="11"/>
  <c r="AQ129" i="11"/>
  <c r="AN129" i="11"/>
  <c r="AM129" i="11"/>
  <c r="AJ129" i="11"/>
  <c r="AI129" i="11"/>
  <c r="AG129" i="11"/>
  <c r="AF129" i="11"/>
  <c r="AE129" i="11"/>
  <c r="AW129" i="11"/>
  <c r="BD128" i="11"/>
  <c r="BC128" i="11"/>
  <c r="AZ128" i="11"/>
  <c r="AY128" i="11"/>
  <c r="AV128" i="11"/>
  <c r="AU128" i="11"/>
  <c r="AR128" i="11"/>
  <c r="AQ128" i="11"/>
  <c r="AN128" i="11"/>
  <c r="AM128" i="11"/>
  <c r="AJ128" i="11"/>
  <c r="AI128" i="11"/>
  <c r="AG128" i="11"/>
  <c r="AF128" i="11"/>
  <c r="AE128" i="11"/>
  <c r="AW37" i="11"/>
  <c r="AK37" i="11"/>
  <c r="BD127" i="11"/>
  <c r="BC127" i="11"/>
  <c r="AZ127" i="11"/>
  <c r="AY127" i="11"/>
  <c r="AV127" i="11"/>
  <c r="AU127" i="11"/>
  <c r="AR127" i="11"/>
  <c r="AQ127" i="11"/>
  <c r="AN127" i="11"/>
  <c r="AM127" i="11"/>
  <c r="AJ127" i="11"/>
  <c r="AI127" i="11"/>
  <c r="AG127" i="11"/>
  <c r="AF127" i="11"/>
  <c r="AE127" i="11"/>
  <c r="BE127" i="11"/>
  <c r="AK36" i="11"/>
  <c r="BD126" i="11"/>
  <c r="BC126" i="11"/>
  <c r="AZ126" i="11"/>
  <c r="AY126" i="11"/>
  <c r="AV126" i="11"/>
  <c r="AU126" i="11"/>
  <c r="AR126" i="11"/>
  <c r="AQ126" i="11"/>
  <c r="AN126" i="11"/>
  <c r="AM126" i="11"/>
  <c r="AJ126" i="11"/>
  <c r="AI126" i="11"/>
  <c r="AG126" i="11"/>
  <c r="AF126" i="11"/>
  <c r="AE126" i="11"/>
  <c r="BE35" i="11"/>
  <c r="AS126" i="11"/>
  <c r="BD125" i="11"/>
  <c r="BC125" i="11"/>
  <c r="AZ125" i="11"/>
  <c r="AY125" i="11"/>
  <c r="AV125" i="11"/>
  <c r="AU125" i="11"/>
  <c r="AR125" i="11"/>
  <c r="AQ125" i="11"/>
  <c r="AN125" i="11"/>
  <c r="AM125" i="11"/>
  <c r="AJ125" i="11"/>
  <c r="AI125" i="11"/>
  <c r="AG125" i="11"/>
  <c r="AF125" i="11"/>
  <c r="AE125" i="11"/>
  <c r="AS78" i="11"/>
  <c r="BD124" i="11"/>
  <c r="BC124" i="11"/>
  <c r="AZ124" i="11"/>
  <c r="AY124" i="11"/>
  <c r="AV124" i="11"/>
  <c r="AU124" i="11"/>
  <c r="AR124" i="11"/>
  <c r="AQ124" i="11"/>
  <c r="AN124" i="11"/>
  <c r="AM124" i="11"/>
  <c r="AJ124" i="11"/>
  <c r="AI124" i="11"/>
  <c r="AG124" i="11"/>
  <c r="AF124" i="11"/>
  <c r="AE124" i="11"/>
  <c r="BD123" i="11"/>
  <c r="BC123" i="11"/>
  <c r="AZ123" i="11"/>
  <c r="AY123" i="11"/>
  <c r="AV123" i="11"/>
  <c r="AU123" i="11"/>
  <c r="AR123" i="11"/>
  <c r="AQ123" i="11"/>
  <c r="AN123" i="11"/>
  <c r="AM123" i="11"/>
  <c r="AJ123" i="11"/>
  <c r="AI123" i="11"/>
  <c r="AG123" i="11"/>
  <c r="AF123" i="11"/>
  <c r="AE123" i="11"/>
  <c r="AO32" i="11"/>
  <c r="BD122" i="11"/>
  <c r="BC122" i="11"/>
  <c r="AZ122" i="11"/>
  <c r="AY122" i="11"/>
  <c r="AV122" i="11"/>
  <c r="AU122" i="11"/>
  <c r="AR122" i="11"/>
  <c r="AQ122" i="11"/>
  <c r="AN122" i="11"/>
  <c r="AM122" i="11"/>
  <c r="AJ122" i="11"/>
  <c r="AI122" i="11"/>
  <c r="AG122" i="11"/>
  <c r="AF122" i="11"/>
  <c r="AE122" i="11"/>
  <c r="AO31" i="11"/>
  <c r="BD121" i="11"/>
  <c r="BC121" i="11"/>
  <c r="AZ121" i="11"/>
  <c r="AY121" i="11"/>
  <c r="AV121" i="11"/>
  <c r="AU121" i="11"/>
  <c r="AR121" i="11"/>
  <c r="AQ121" i="11"/>
  <c r="AN121" i="11"/>
  <c r="AM121" i="11"/>
  <c r="AJ121" i="11"/>
  <c r="AI121" i="11"/>
  <c r="AG121" i="11"/>
  <c r="AF121" i="11"/>
  <c r="AE121" i="11"/>
  <c r="AW30" i="11"/>
  <c r="BD120" i="11"/>
  <c r="BC120" i="11"/>
  <c r="AZ120" i="11"/>
  <c r="AY120" i="11"/>
  <c r="AV120" i="11"/>
  <c r="AU120" i="11"/>
  <c r="AR120" i="11"/>
  <c r="AQ120" i="11"/>
  <c r="AN120" i="11"/>
  <c r="AM120" i="11"/>
  <c r="AJ120" i="11"/>
  <c r="AI120" i="11"/>
  <c r="AG120" i="11"/>
  <c r="AF120" i="11"/>
  <c r="AE120" i="11"/>
  <c r="AW29" i="11"/>
  <c r="BD119" i="11"/>
  <c r="BC119" i="11"/>
  <c r="AZ119" i="11"/>
  <c r="AY119" i="11"/>
  <c r="AV119" i="11"/>
  <c r="AU119" i="11"/>
  <c r="AR119" i="11"/>
  <c r="AQ119" i="11"/>
  <c r="AN119" i="11"/>
  <c r="AM119" i="11"/>
  <c r="AJ119" i="11"/>
  <c r="AI119" i="11"/>
  <c r="AG119" i="11"/>
  <c r="AF119" i="11"/>
  <c r="AE119" i="11"/>
  <c r="AK28" i="11"/>
  <c r="BD118" i="11"/>
  <c r="BC118" i="11"/>
  <c r="AZ118" i="11"/>
  <c r="AY118" i="11"/>
  <c r="AV118" i="11"/>
  <c r="AU118" i="11"/>
  <c r="AR118" i="11"/>
  <c r="AQ118" i="11"/>
  <c r="AN118" i="11"/>
  <c r="AM118" i="11"/>
  <c r="AJ118" i="11"/>
  <c r="AI118" i="11"/>
  <c r="AG118" i="11"/>
  <c r="AF118" i="11"/>
  <c r="AE118" i="11"/>
  <c r="BE27" i="11"/>
  <c r="AS27" i="11"/>
  <c r="BD117" i="11"/>
  <c r="BC117" i="11"/>
  <c r="AZ117" i="11"/>
  <c r="AY117" i="11"/>
  <c r="AV117" i="11"/>
  <c r="AU117" i="11"/>
  <c r="AR117" i="11"/>
  <c r="AQ117" i="11"/>
  <c r="AN117" i="11"/>
  <c r="AM117" i="11"/>
  <c r="AJ117" i="11"/>
  <c r="AI117" i="11"/>
  <c r="AG117" i="11"/>
  <c r="AF117" i="11"/>
  <c r="AE117" i="11"/>
  <c r="AS70" i="11"/>
  <c r="BD116" i="11"/>
  <c r="BC116" i="11"/>
  <c r="AZ116" i="11"/>
  <c r="AY116" i="11"/>
  <c r="AV116" i="11"/>
  <c r="AU116" i="11"/>
  <c r="AR116" i="11"/>
  <c r="AQ116" i="11"/>
  <c r="AN116" i="11"/>
  <c r="AM116" i="11"/>
  <c r="AJ116" i="11"/>
  <c r="AI116" i="11"/>
  <c r="AG116" i="11"/>
  <c r="AF116" i="11"/>
  <c r="AE116" i="11"/>
  <c r="BD115" i="11"/>
  <c r="BC115" i="11"/>
  <c r="AZ115" i="11"/>
  <c r="AY115" i="11"/>
  <c r="AV115" i="11"/>
  <c r="AU115" i="11"/>
  <c r="AR115" i="11"/>
  <c r="AQ115" i="11"/>
  <c r="AN115" i="11"/>
  <c r="AM115" i="11"/>
  <c r="AJ115" i="11"/>
  <c r="AI115" i="11"/>
  <c r="AG115" i="11"/>
  <c r="AF115" i="11"/>
  <c r="AE115" i="11"/>
  <c r="BA24" i="11"/>
  <c r="BD114" i="11"/>
  <c r="BC114" i="11"/>
  <c r="AZ114" i="11"/>
  <c r="AY114" i="11"/>
  <c r="AV114" i="11"/>
  <c r="AU114" i="11"/>
  <c r="AR114" i="11"/>
  <c r="AQ114" i="11"/>
  <c r="AN114" i="11"/>
  <c r="AM114" i="11"/>
  <c r="AJ114" i="11"/>
  <c r="AI114" i="11"/>
  <c r="AG114" i="11"/>
  <c r="AF114" i="11"/>
  <c r="AE114" i="11"/>
  <c r="AO23" i="11"/>
  <c r="BD113" i="11"/>
  <c r="BC113" i="11"/>
  <c r="AZ113" i="11"/>
  <c r="AY113" i="11"/>
  <c r="AV113" i="11"/>
  <c r="AU113" i="11"/>
  <c r="AR113" i="11"/>
  <c r="AQ113" i="11"/>
  <c r="AN113" i="11"/>
  <c r="AM113" i="11"/>
  <c r="AJ113" i="11"/>
  <c r="AI113" i="11"/>
  <c r="AG113" i="11"/>
  <c r="AF113" i="11"/>
  <c r="AE113" i="11"/>
  <c r="AW22" i="11"/>
  <c r="BD112" i="11"/>
  <c r="BC112" i="11"/>
  <c r="AZ112" i="11"/>
  <c r="AY112" i="11"/>
  <c r="AV112" i="11"/>
  <c r="AU112" i="11"/>
  <c r="AR112" i="11"/>
  <c r="AQ112" i="11"/>
  <c r="AN112" i="11"/>
  <c r="AM112" i="11"/>
  <c r="AJ112" i="11"/>
  <c r="AI112" i="11"/>
  <c r="AG112" i="11"/>
  <c r="AF112" i="11"/>
  <c r="AE112" i="11"/>
  <c r="AW21" i="11"/>
  <c r="BD111" i="11"/>
  <c r="BC111" i="11"/>
  <c r="AZ111" i="11"/>
  <c r="AY111" i="11"/>
  <c r="AV111" i="11"/>
  <c r="AU111" i="11"/>
  <c r="AR111" i="11"/>
  <c r="AQ111" i="11"/>
  <c r="AN111" i="11"/>
  <c r="AM111" i="11"/>
  <c r="AJ111" i="11"/>
  <c r="AI111" i="11"/>
  <c r="AG111" i="11"/>
  <c r="AF111" i="11"/>
  <c r="AE111" i="11"/>
  <c r="BD110" i="11"/>
  <c r="BC110" i="11"/>
  <c r="AZ110" i="11"/>
  <c r="AY110" i="11"/>
  <c r="AV110" i="11"/>
  <c r="AU110" i="11"/>
  <c r="AR110" i="11"/>
  <c r="AQ110" i="11"/>
  <c r="AN110" i="11"/>
  <c r="AM110" i="11"/>
  <c r="AJ110" i="11"/>
  <c r="AI110" i="11"/>
  <c r="AG110" i="11"/>
  <c r="AF110" i="11"/>
  <c r="AE110" i="11"/>
  <c r="AS110" i="11"/>
  <c r="BD109" i="11"/>
  <c r="BC109" i="11"/>
  <c r="AZ109" i="11"/>
  <c r="AY109" i="11"/>
  <c r="AV109" i="11"/>
  <c r="AU109" i="11"/>
  <c r="AR109" i="11"/>
  <c r="AQ109" i="11"/>
  <c r="AN109" i="11"/>
  <c r="AM109" i="11"/>
  <c r="AJ109" i="11"/>
  <c r="AI109" i="11"/>
  <c r="AG109" i="11"/>
  <c r="AF109" i="11"/>
  <c r="AE109" i="11"/>
  <c r="AS62" i="11"/>
  <c r="BD108" i="11"/>
  <c r="BC108" i="11"/>
  <c r="AZ108" i="11"/>
  <c r="AY108" i="11"/>
  <c r="AV108" i="11"/>
  <c r="AU108" i="11"/>
  <c r="AR108" i="11"/>
  <c r="AQ108" i="11"/>
  <c r="AN108" i="11"/>
  <c r="AM108" i="11"/>
  <c r="AJ108" i="11"/>
  <c r="AI108" i="11"/>
  <c r="AG108" i="11"/>
  <c r="AF108" i="11"/>
  <c r="AE108" i="11"/>
  <c r="BA108" i="11"/>
  <c r="BD107" i="11"/>
  <c r="BC107" i="11"/>
  <c r="AZ107" i="11"/>
  <c r="AY107" i="11"/>
  <c r="AV107" i="11"/>
  <c r="AU107" i="11"/>
  <c r="AR107" i="11"/>
  <c r="AQ107" i="11"/>
  <c r="AN107" i="11"/>
  <c r="AM107" i="11"/>
  <c r="AJ107" i="11"/>
  <c r="AI107" i="11"/>
  <c r="AG107" i="11"/>
  <c r="AF107" i="11"/>
  <c r="AE107" i="11"/>
  <c r="BA16" i="11"/>
  <c r="L104" i="11"/>
  <c r="BD106" i="11"/>
  <c r="BC106" i="11"/>
  <c r="AZ106" i="11"/>
  <c r="AY106" i="11"/>
  <c r="AV106" i="11"/>
  <c r="AU106" i="11"/>
  <c r="AR106" i="11"/>
  <c r="AQ106" i="11"/>
  <c r="AN106" i="11"/>
  <c r="AM106" i="11"/>
  <c r="AJ106" i="11"/>
  <c r="AI106" i="11"/>
  <c r="AG106" i="11"/>
  <c r="AF106" i="11"/>
  <c r="AE106" i="11"/>
  <c r="AO15" i="11"/>
  <c r="AA104" i="11"/>
  <c r="Z104" i="11"/>
  <c r="W104" i="11"/>
  <c r="V104" i="11"/>
  <c r="S104" i="11"/>
  <c r="R104" i="11"/>
  <c r="O104" i="11"/>
  <c r="N104" i="11"/>
  <c r="K104" i="11"/>
  <c r="J104" i="11"/>
  <c r="G104" i="11"/>
  <c r="F104" i="11"/>
  <c r="D104" i="11"/>
  <c r="C104" i="11"/>
  <c r="B104" i="11"/>
  <c r="BD85" i="11"/>
  <c r="BC85" i="11"/>
  <c r="AZ85" i="11"/>
  <c r="AY85" i="11"/>
  <c r="AV85" i="11"/>
  <c r="AU85" i="11"/>
  <c r="AR85" i="11"/>
  <c r="AQ85" i="11"/>
  <c r="BD84" i="11"/>
  <c r="BC84" i="11"/>
  <c r="AZ84" i="11"/>
  <c r="AY84" i="11"/>
  <c r="AV84" i="11"/>
  <c r="AU84" i="11"/>
  <c r="AR84" i="11"/>
  <c r="AQ84" i="11"/>
  <c r="BD83" i="11"/>
  <c r="BC83" i="11"/>
  <c r="AZ83" i="11"/>
  <c r="AY83" i="11"/>
  <c r="AV83" i="11"/>
  <c r="AU83" i="11"/>
  <c r="AR83" i="11"/>
  <c r="AQ83" i="11"/>
  <c r="BD82" i="11"/>
  <c r="BC82" i="11"/>
  <c r="AZ82" i="11"/>
  <c r="AY82" i="11"/>
  <c r="AV82" i="11"/>
  <c r="AU82" i="11"/>
  <c r="AR82" i="11"/>
  <c r="AQ82" i="11"/>
  <c r="AO38" i="11"/>
  <c r="BD81" i="11"/>
  <c r="BC81" i="11"/>
  <c r="AZ81" i="11"/>
  <c r="AY81" i="11"/>
  <c r="AV81" i="11"/>
  <c r="AU81" i="11"/>
  <c r="AR81" i="11"/>
  <c r="AQ81" i="11"/>
  <c r="BD80" i="11"/>
  <c r="BC80" i="11"/>
  <c r="AZ80" i="11"/>
  <c r="AY80" i="11"/>
  <c r="AV80" i="11"/>
  <c r="AU80" i="11"/>
  <c r="AR80" i="11"/>
  <c r="AQ80" i="11"/>
  <c r="BD79" i="11"/>
  <c r="BC79" i="11"/>
  <c r="AZ79" i="11"/>
  <c r="AY79" i="11"/>
  <c r="AV79" i="11"/>
  <c r="AU79" i="11"/>
  <c r="AR79" i="11"/>
  <c r="AQ79" i="11"/>
  <c r="BD78" i="11"/>
  <c r="BC78" i="11"/>
  <c r="AZ78" i="11"/>
  <c r="AY78" i="11"/>
  <c r="AV78" i="11"/>
  <c r="AU78" i="11"/>
  <c r="AR78" i="11"/>
  <c r="AQ78" i="11"/>
  <c r="BE34" i="11"/>
  <c r="BD77" i="11"/>
  <c r="BC77" i="11"/>
  <c r="AZ77" i="11"/>
  <c r="AY77" i="11"/>
  <c r="AV77" i="11"/>
  <c r="AU77" i="11"/>
  <c r="AR77" i="11"/>
  <c r="AQ77" i="11"/>
  <c r="AS77" i="11"/>
  <c r="BD76" i="11"/>
  <c r="BC76" i="11"/>
  <c r="AZ76" i="11"/>
  <c r="AY76" i="11"/>
  <c r="AV76" i="11"/>
  <c r="AU76" i="11"/>
  <c r="AR76" i="11"/>
  <c r="AQ76" i="11"/>
  <c r="BD75" i="11"/>
  <c r="BC75" i="11"/>
  <c r="AZ75" i="11"/>
  <c r="AY75" i="11"/>
  <c r="AV75" i="11"/>
  <c r="AU75" i="11"/>
  <c r="AR75" i="11"/>
  <c r="AQ75" i="11"/>
  <c r="BA75" i="11"/>
  <c r="BD74" i="11"/>
  <c r="BC74" i="11"/>
  <c r="AZ74" i="11"/>
  <c r="AY74" i="11"/>
  <c r="AV74" i="11"/>
  <c r="AU74" i="11"/>
  <c r="AR74" i="11"/>
  <c r="AQ74" i="11"/>
  <c r="AO30" i="11"/>
  <c r="BD73" i="11"/>
  <c r="BC73" i="11"/>
  <c r="AZ73" i="11"/>
  <c r="AY73" i="11"/>
  <c r="AV73" i="11"/>
  <c r="AU73" i="11"/>
  <c r="AR73" i="11"/>
  <c r="AQ73" i="11"/>
  <c r="BD72" i="11"/>
  <c r="BC72" i="11"/>
  <c r="AZ72" i="11"/>
  <c r="AY72" i="11"/>
  <c r="AV72" i="11"/>
  <c r="AU72" i="11"/>
  <c r="AR72" i="11"/>
  <c r="AQ72" i="11"/>
  <c r="AW28" i="11"/>
  <c r="BD71" i="11"/>
  <c r="BC71" i="11"/>
  <c r="AZ71" i="11"/>
  <c r="AY71" i="11"/>
  <c r="AV71" i="11"/>
  <c r="AU71" i="11"/>
  <c r="AR71" i="11"/>
  <c r="AQ71" i="11"/>
  <c r="BD70" i="11"/>
  <c r="BC70" i="11"/>
  <c r="AZ70" i="11"/>
  <c r="AY70" i="11"/>
  <c r="AV70" i="11"/>
  <c r="AU70" i="11"/>
  <c r="AR70" i="11"/>
  <c r="AQ70" i="11"/>
  <c r="BE26" i="11"/>
  <c r="BD69" i="11"/>
  <c r="BC69" i="11"/>
  <c r="AZ69" i="11"/>
  <c r="AY69" i="11"/>
  <c r="AV69" i="11"/>
  <c r="AU69" i="11"/>
  <c r="AR69" i="11"/>
  <c r="AQ69" i="11"/>
  <c r="BD68" i="11"/>
  <c r="BC68" i="11"/>
  <c r="AZ68" i="11"/>
  <c r="AY68" i="11"/>
  <c r="AV68" i="11"/>
  <c r="AU68" i="11"/>
  <c r="AR68" i="11"/>
  <c r="AQ68" i="11"/>
  <c r="BD67" i="11"/>
  <c r="BC67" i="11"/>
  <c r="AZ67" i="11"/>
  <c r="AY67" i="11"/>
  <c r="AV67" i="11"/>
  <c r="AU67" i="11"/>
  <c r="AR67" i="11"/>
  <c r="AQ67" i="11"/>
  <c r="BA67" i="11"/>
  <c r="BD66" i="11"/>
  <c r="BC66" i="11"/>
  <c r="AZ66" i="11"/>
  <c r="AY66" i="11"/>
  <c r="AV66" i="11"/>
  <c r="AU66" i="11"/>
  <c r="AR66" i="11"/>
  <c r="AQ66" i="11"/>
  <c r="AO22" i="11"/>
  <c r="BD65" i="11"/>
  <c r="BC65" i="11"/>
  <c r="AZ65" i="11"/>
  <c r="AY65" i="11"/>
  <c r="AV65" i="11"/>
  <c r="AU65" i="11"/>
  <c r="AR65" i="11"/>
  <c r="AQ65" i="11"/>
  <c r="BD64" i="11"/>
  <c r="BC64" i="11"/>
  <c r="AZ64" i="11"/>
  <c r="AY64" i="11"/>
  <c r="AV64" i="11"/>
  <c r="AU64" i="11"/>
  <c r="AR64" i="11"/>
  <c r="AQ64" i="11"/>
  <c r="AW20" i="11"/>
  <c r="BD63" i="11"/>
  <c r="BC63" i="11"/>
  <c r="AZ63" i="11"/>
  <c r="AY63" i="11"/>
  <c r="AV63" i="11"/>
  <c r="AU63" i="11"/>
  <c r="AR63" i="11"/>
  <c r="AQ63" i="11"/>
  <c r="BD62" i="11"/>
  <c r="BC62" i="11"/>
  <c r="AZ62" i="11"/>
  <c r="AY62" i="11"/>
  <c r="AV62" i="11"/>
  <c r="AU62" i="11"/>
  <c r="AR62" i="11"/>
  <c r="AQ62" i="11"/>
  <c r="BE18" i="11"/>
  <c r="BD61" i="11"/>
  <c r="BC61" i="11"/>
  <c r="AZ61" i="11"/>
  <c r="AY61" i="11"/>
  <c r="AV61" i="11"/>
  <c r="AU61" i="11"/>
  <c r="AR61" i="11"/>
  <c r="AQ61" i="11"/>
  <c r="AS61" i="11"/>
  <c r="BD60" i="11"/>
  <c r="BC60" i="11"/>
  <c r="AZ60" i="11"/>
  <c r="AY60" i="11"/>
  <c r="AV60" i="11"/>
  <c r="AU60" i="11"/>
  <c r="AR60" i="11"/>
  <c r="AQ60" i="11"/>
  <c r="BD59" i="11"/>
  <c r="BC59" i="11"/>
  <c r="AZ59" i="11"/>
  <c r="AY59" i="11"/>
  <c r="AV59" i="11"/>
  <c r="AU59" i="11"/>
  <c r="AR59" i="11"/>
  <c r="AQ59" i="11"/>
  <c r="X57" i="11"/>
  <c r="AA57" i="11"/>
  <c r="Z57" i="11"/>
  <c r="W57" i="11"/>
  <c r="V57" i="11"/>
  <c r="S57" i="11"/>
  <c r="R57" i="11"/>
  <c r="O57" i="11"/>
  <c r="N57" i="11"/>
  <c r="K57" i="11"/>
  <c r="J57" i="11"/>
  <c r="G57" i="11"/>
  <c r="F57" i="11"/>
  <c r="D57" i="11"/>
  <c r="C57" i="11"/>
  <c r="B57" i="11"/>
  <c r="BD41" i="11"/>
  <c r="BC41" i="11"/>
  <c r="AZ41" i="11"/>
  <c r="AY41" i="11"/>
  <c r="AV41" i="11"/>
  <c r="AU41" i="11"/>
  <c r="AR41" i="11"/>
  <c r="AQ41" i="11"/>
  <c r="AN41" i="11"/>
  <c r="AM41" i="11"/>
  <c r="AJ41" i="11"/>
  <c r="AI41" i="11"/>
  <c r="AG41" i="11"/>
  <c r="AF41" i="11"/>
  <c r="AE41" i="11"/>
  <c r="AW41" i="11"/>
  <c r="AO41" i="11"/>
  <c r="AK41" i="11"/>
  <c r="BD40" i="11"/>
  <c r="BC40" i="11"/>
  <c r="AZ40" i="11"/>
  <c r="AY40" i="11"/>
  <c r="AV40" i="11"/>
  <c r="AU40" i="11"/>
  <c r="AR40" i="11"/>
  <c r="AQ40" i="11"/>
  <c r="AN40" i="11"/>
  <c r="AM40" i="11"/>
  <c r="AJ40" i="11"/>
  <c r="AI40" i="11"/>
  <c r="AG40" i="11"/>
  <c r="AF40" i="11"/>
  <c r="AE40" i="11"/>
  <c r="BE40" i="11"/>
  <c r="BA40" i="11"/>
  <c r="BD39" i="11"/>
  <c r="BC39" i="11"/>
  <c r="AZ39" i="11"/>
  <c r="AY39" i="11"/>
  <c r="AV39" i="11"/>
  <c r="AU39" i="11"/>
  <c r="AR39" i="11"/>
  <c r="AQ39" i="11"/>
  <c r="AN39" i="11"/>
  <c r="AM39" i="11"/>
  <c r="AJ39" i="11"/>
  <c r="AI39" i="11"/>
  <c r="AG39" i="11"/>
  <c r="AF39" i="11"/>
  <c r="AE39" i="11"/>
  <c r="BE39" i="11"/>
  <c r="AW39" i="11"/>
  <c r="AK39" i="11"/>
  <c r="BD38" i="11"/>
  <c r="BC38" i="11"/>
  <c r="AZ38" i="11"/>
  <c r="AY38" i="11"/>
  <c r="AV38" i="11"/>
  <c r="AU38" i="11"/>
  <c r="AR38" i="11"/>
  <c r="AQ38" i="11"/>
  <c r="AN38" i="11"/>
  <c r="AM38" i="11"/>
  <c r="AJ38" i="11"/>
  <c r="AI38" i="11"/>
  <c r="AG38" i="11"/>
  <c r="AF38" i="11"/>
  <c r="AE38" i="11"/>
  <c r="BD37" i="11"/>
  <c r="BC37" i="11"/>
  <c r="AZ37" i="11"/>
  <c r="AY37" i="11"/>
  <c r="AV37" i="11"/>
  <c r="AU37" i="11"/>
  <c r="AR37" i="11"/>
  <c r="AQ37" i="11"/>
  <c r="AN37" i="11"/>
  <c r="AM37" i="11"/>
  <c r="AJ37" i="11"/>
  <c r="AI37" i="11"/>
  <c r="AG37" i="11"/>
  <c r="AF37" i="11"/>
  <c r="AE37" i="11"/>
  <c r="BE37" i="11"/>
  <c r="BA37" i="11"/>
  <c r="AS37" i="11"/>
  <c r="BD36" i="11"/>
  <c r="BC36" i="11"/>
  <c r="AZ36" i="11"/>
  <c r="AY36" i="11"/>
  <c r="AV36" i="11"/>
  <c r="AU36" i="11"/>
  <c r="AR36" i="11"/>
  <c r="AQ36" i="11"/>
  <c r="AN36" i="11"/>
  <c r="AM36" i="11"/>
  <c r="AJ36" i="11"/>
  <c r="AI36" i="11"/>
  <c r="AG36" i="11"/>
  <c r="AF36" i="11"/>
  <c r="AE36" i="11"/>
  <c r="AW36" i="11"/>
  <c r="AS36" i="11"/>
  <c r="BD35" i="11"/>
  <c r="BC35" i="11"/>
  <c r="AZ35" i="11"/>
  <c r="AY35" i="11"/>
  <c r="AV35" i="11"/>
  <c r="AU35" i="11"/>
  <c r="AR35" i="11"/>
  <c r="AQ35" i="11"/>
  <c r="AN35" i="11"/>
  <c r="AM35" i="11"/>
  <c r="AJ35" i="11"/>
  <c r="AI35" i="11"/>
  <c r="AG35" i="11"/>
  <c r="AF35" i="11"/>
  <c r="AE35" i="11"/>
  <c r="AS35" i="11"/>
  <c r="BD34" i="11"/>
  <c r="BC34" i="11"/>
  <c r="AZ34" i="11"/>
  <c r="AY34" i="11"/>
  <c r="AV34" i="11"/>
  <c r="AU34" i="11"/>
  <c r="AR34" i="11"/>
  <c r="AQ34" i="11"/>
  <c r="AN34" i="11"/>
  <c r="AM34" i="11"/>
  <c r="AJ34" i="11"/>
  <c r="AI34" i="11"/>
  <c r="AG34" i="11"/>
  <c r="AF34" i="11"/>
  <c r="AE34" i="11"/>
  <c r="BA34" i="11"/>
  <c r="AW34" i="11"/>
  <c r="AO78" i="11"/>
  <c r="BD33" i="11"/>
  <c r="BC33" i="11"/>
  <c r="AZ33" i="11"/>
  <c r="AY33" i="11"/>
  <c r="AV33" i="11"/>
  <c r="AU33" i="11"/>
  <c r="AR33" i="11"/>
  <c r="AQ33" i="11"/>
  <c r="AN33" i="11"/>
  <c r="AM33" i="11"/>
  <c r="AJ33" i="11"/>
  <c r="AI33" i="11"/>
  <c r="AG33" i="11"/>
  <c r="AF33" i="11"/>
  <c r="AE33" i="11"/>
  <c r="AW33" i="11"/>
  <c r="AK33" i="11"/>
  <c r="BD32" i="11"/>
  <c r="BC32" i="11"/>
  <c r="AZ32" i="11"/>
  <c r="AY32" i="11"/>
  <c r="AV32" i="11"/>
  <c r="AU32" i="11"/>
  <c r="AR32" i="11"/>
  <c r="AQ32" i="11"/>
  <c r="AN32" i="11"/>
  <c r="AM32" i="11"/>
  <c r="AJ32" i="11"/>
  <c r="AI32" i="11"/>
  <c r="AG32" i="11"/>
  <c r="AF32" i="11"/>
  <c r="AE32" i="11"/>
  <c r="BE32" i="11"/>
  <c r="BA32" i="11"/>
  <c r="AW76" i="11"/>
  <c r="BD31" i="11"/>
  <c r="BC31" i="11"/>
  <c r="AZ31" i="11"/>
  <c r="AY31" i="11"/>
  <c r="AV31" i="11"/>
  <c r="AU31" i="11"/>
  <c r="AR31" i="11"/>
  <c r="AQ31" i="11"/>
  <c r="AN31" i="11"/>
  <c r="AM31" i="11"/>
  <c r="AJ31" i="11"/>
  <c r="AI31" i="11"/>
  <c r="AG31" i="11"/>
  <c r="AF31" i="11"/>
  <c r="AE31" i="11"/>
  <c r="BE75" i="11"/>
  <c r="AS31" i="11"/>
  <c r="BD30" i="11"/>
  <c r="BC30" i="11"/>
  <c r="AZ30" i="11"/>
  <c r="AY30" i="11"/>
  <c r="AV30" i="11"/>
  <c r="AU30" i="11"/>
  <c r="AR30" i="11"/>
  <c r="AQ30" i="11"/>
  <c r="AN30" i="11"/>
  <c r="AM30" i="11"/>
  <c r="AJ30" i="11"/>
  <c r="AI30" i="11"/>
  <c r="AG30" i="11"/>
  <c r="AF30" i="11"/>
  <c r="AE30" i="11"/>
  <c r="BE74" i="11"/>
  <c r="AK30" i="11"/>
  <c r="BD29" i="11"/>
  <c r="BC29" i="11"/>
  <c r="AZ29" i="11"/>
  <c r="AY29" i="11"/>
  <c r="AV29" i="11"/>
  <c r="AU29" i="11"/>
  <c r="AR29" i="11"/>
  <c r="AQ29" i="11"/>
  <c r="AN29" i="11"/>
  <c r="AM29" i="11"/>
  <c r="AJ29" i="11"/>
  <c r="AI29" i="11"/>
  <c r="AG29" i="11"/>
  <c r="AF29" i="11"/>
  <c r="AE29" i="11"/>
  <c r="BA29" i="11"/>
  <c r="AS29" i="11"/>
  <c r="BD28" i="11"/>
  <c r="BC28" i="11"/>
  <c r="AZ28" i="11"/>
  <c r="AY28" i="11"/>
  <c r="AV28" i="11"/>
  <c r="AU28" i="11"/>
  <c r="AR28" i="11"/>
  <c r="AQ28" i="11"/>
  <c r="AN28" i="11"/>
  <c r="AM28" i="11"/>
  <c r="AJ28" i="11"/>
  <c r="AI28" i="11"/>
  <c r="AG28" i="11"/>
  <c r="AF28" i="11"/>
  <c r="AE28" i="11"/>
  <c r="AS72" i="11"/>
  <c r="AO28" i="11"/>
  <c r="BD27" i="11"/>
  <c r="BC27" i="11"/>
  <c r="AZ27" i="11"/>
  <c r="AY27" i="11"/>
  <c r="AV27" i="11"/>
  <c r="AU27" i="11"/>
  <c r="AR27" i="11"/>
  <c r="AQ27" i="11"/>
  <c r="AN27" i="11"/>
  <c r="AM27" i="11"/>
  <c r="AJ27" i="11"/>
  <c r="AI27" i="11"/>
  <c r="AG27" i="11"/>
  <c r="AF27" i="11"/>
  <c r="AE27" i="11"/>
  <c r="BA27" i="11"/>
  <c r="AO27" i="11"/>
  <c r="BD26" i="11"/>
  <c r="BC26" i="11"/>
  <c r="AZ26" i="11"/>
  <c r="AY26" i="11"/>
  <c r="AV26" i="11"/>
  <c r="AU26" i="11"/>
  <c r="AR26" i="11"/>
  <c r="AQ26" i="11"/>
  <c r="AN26" i="11"/>
  <c r="AM26" i="11"/>
  <c r="AJ26" i="11"/>
  <c r="AI26" i="11"/>
  <c r="AG26" i="11"/>
  <c r="AF26" i="11"/>
  <c r="AE26" i="11"/>
  <c r="AW26" i="11"/>
  <c r="AO70" i="11"/>
  <c r="BD25" i="11"/>
  <c r="BC25" i="11"/>
  <c r="AZ25" i="11"/>
  <c r="AY25" i="11"/>
  <c r="AV25" i="11"/>
  <c r="AU25" i="11"/>
  <c r="AR25" i="11"/>
  <c r="AQ25" i="11"/>
  <c r="AN25" i="11"/>
  <c r="AM25" i="11"/>
  <c r="AJ25" i="11"/>
  <c r="AI25" i="11"/>
  <c r="AG25" i="11"/>
  <c r="AF25" i="11"/>
  <c r="AE25" i="11"/>
  <c r="BE25" i="11"/>
  <c r="AS69" i="11"/>
  <c r="AK25" i="11"/>
  <c r="BD24" i="11"/>
  <c r="BC24" i="11"/>
  <c r="AZ24" i="11"/>
  <c r="AY24" i="11"/>
  <c r="AV24" i="11"/>
  <c r="AU24" i="11"/>
  <c r="AR24" i="11"/>
  <c r="AQ24" i="11"/>
  <c r="AN24" i="11"/>
  <c r="AM24" i="11"/>
  <c r="AJ24" i="11"/>
  <c r="AI24" i="11"/>
  <c r="AG24" i="11"/>
  <c r="AF24" i="11"/>
  <c r="AE24" i="11"/>
  <c r="BE24" i="11"/>
  <c r="AS24" i="11"/>
  <c r="AK24" i="11"/>
  <c r="BD23" i="11"/>
  <c r="BC23" i="11"/>
  <c r="AZ23" i="11"/>
  <c r="AY23" i="11"/>
  <c r="AV23" i="11"/>
  <c r="AU23" i="11"/>
  <c r="AR23" i="11"/>
  <c r="AQ23" i="11"/>
  <c r="AN23" i="11"/>
  <c r="AM23" i="11"/>
  <c r="AJ23" i="11"/>
  <c r="AI23" i="11"/>
  <c r="AG23" i="11"/>
  <c r="AF23" i="11"/>
  <c r="AE23" i="11"/>
  <c r="BD22" i="11"/>
  <c r="BC22" i="11"/>
  <c r="AZ22" i="11"/>
  <c r="AY22" i="11"/>
  <c r="AV22" i="11"/>
  <c r="AU22" i="11"/>
  <c r="AR22" i="11"/>
  <c r="AQ22" i="11"/>
  <c r="AN22" i="11"/>
  <c r="AM22" i="11"/>
  <c r="AJ22" i="11"/>
  <c r="AI22" i="11"/>
  <c r="AG22" i="11"/>
  <c r="AF22" i="11"/>
  <c r="AE22" i="11"/>
  <c r="BE66" i="11"/>
  <c r="BD21" i="11"/>
  <c r="BC21" i="11"/>
  <c r="AZ21" i="11"/>
  <c r="AY21" i="11"/>
  <c r="AV21" i="11"/>
  <c r="AU21" i="11"/>
  <c r="AR21" i="11"/>
  <c r="AQ21" i="11"/>
  <c r="AN21" i="11"/>
  <c r="AM21" i="11"/>
  <c r="AJ21" i="11"/>
  <c r="AI21" i="11"/>
  <c r="AG21" i="11"/>
  <c r="AF21" i="11"/>
  <c r="AE21" i="11"/>
  <c r="BA21" i="11"/>
  <c r="AS21" i="11"/>
  <c r="AO21" i="11"/>
  <c r="BD20" i="11"/>
  <c r="BC20" i="11"/>
  <c r="AZ20" i="11"/>
  <c r="AY20" i="11"/>
  <c r="AV20" i="11"/>
  <c r="AU20" i="11"/>
  <c r="AR20" i="11"/>
  <c r="AQ20" i="11"/>
  <c r="AN20" i="11"/>
  <c r="AM20" i="11"/>
  <c r="AJ20" i="11"/>
  <c r="AI20" i="11"/>
  <c r="AG20" i="11"/>
  <c r="AF20" i="11"/>
  <c r="AE20" i="11"/>
  <c r="BA20" i="11"/>
  <c r="AO20" i="11"/>
  <c r="AK20" i="11"/>
  <c r="BD19" i="11"/>
  <c r="BC19" i="11"/>
  <c r="AZ19" i="11"/>
  <c r="AY19" i="11"/>
  <c r="AV19" i="11"/>
  <c r="AU19" i="11"/>
  <c r="AR19" i="11"/>
  <c r="AQ19" i="11"/>
  <c r="AN19" i="11"/>
  <c r="AM19" i="11"/>
  <c r="AJ19" i="11"/>
  <c r="AI19" i="11"/>
  <c r="AG19" i="11"/>
  <c r="AF19" i="11"/>
  <c r="AE19" i="11"/>
  <c r="BE19" i="11"/>
  <c r="BA19" i="11"/>
  <c r="AO19" i="11"/>
  <c r="BD18" i="11"/>
  <c r="BC18" i="11"/>
  <c r="AZ18" i="11"/>
  <c r="AY18" i="11"/>
  <c r="AV18" i="11"/>
  <c r="AU18" i="11"/>
  <c r="AR18" i="11"/>
  <c r="AQ18" i="11"/>
  <c r="AN18" i="11"/>
  <c r="AM18" i="11"/>
  <c r="AJ18" i="11"/>
  <c r="AI18" i="11"/>
  <c r="AG18" i="11"/>
  <c r="AF18" i="11"/>
  <c r="AE18" i="11"/>
  <c r="AW18" i="11"/>
  <c r="AK18" i="11"/>
  <c r="BD17" i="11"/>
  <c r="BC17" i="11"/>
  <c r="AZ17" i="11"/>
  <c r="AY17" i="11"/>
  <c r="AV17" i="11"/>
  <c r="AU17" i="11"/>
  <c r="AR17" i="11"/>
  <c r="AQ17" i="11"/>
  <c r="AN17" i="11"/>
  <c r="AM17" i="11"/>
  <c r="AJ17" i="11"/>
  <c r="AI17" i="11"/>
  <c r="AG17" i="11"/>
  <c r="AF17" i="11"/>
  <c r="AE17" i="11"/>
  <c r="BE17" i="11"/>
  <c r="AW61" i="11"/>
  <c r="AK17" i="11"/>
  <c r="BD16" i="11"/>
  <c r="BC16" i="11"/>
  <c r="AZ16" i="11"/>
  <c r="AY16" i="11"/>
  <c r="AV16" i="11"/>
  <c r="AU16" i="11"/>
  <c r="AR16" i="11"/>
  <c r="AQ16" i="11"/>
  <c r="AN16" i="11"/>
  <c r="AM16" i="11"/>
  <c r="AJ16" i="11"/>
  <c r="AI16" i="11"/>
  <c r="AG16" i="11"/>
  <c r="AF16" i="11"/>
  <c r="AE16" i="11"/>
  <c r="AW60" i="11"/>
  <c r="BD15" i="11"/>
  <c r="BC15" i="11"/>
  <c r="AZ15" i="11"/>
  <c r="AY15" i="11"/>
  <c r="AV15" i="11"/>
  <c r="AU15" i="11"/>
  <c r="AR15" i="11"/>
  <c r="AQ15" i="11"/>
  <c r="AN15" i="11"/>
  <c r="AM15" i="11"/>
  <c r="AJ15" i="11"/>
  <c r="AI15" i="11"/>
  <c r="AG15" i="11"/>
  <c r="AF15" i="11"/>
  <c r="AE15" i="11"/>
  <c r="BA59" i="11"/>
  <c r="AS15" i="11"/>
  <c r="AA13" i="11"/>
  <c r="Z13" i="11"/>
  <c r="W13" i="11"/>
  <c r="V13" i="11"/>
  <c r="S13" i="11"/>
  <c r="R13" i="11"/>
  <c r="O13" i="11"/>
  <c r="N13" i="11"/>
  <c r="K13" i="11"/>
  <c r="J13" i="11"/>
  <c r="G13" i="11"/>
  <c r="F13" i="11"/>
  <c r="D13" i="11"/>
  <c r="C13" i="11"/>
  <c r="B13" i="11"/>
  <c r="H11" i="10"/>
  <c r="AB11" i="10"/>
  <c r="X11" i="10"/>
  <c r="T11" i="10"/>
  <c r="P11" i="10"/>
  <c r="AA11" i="10"/>
  <c r="Z11" i="10"/>
  <c r="W11" i="10"/>
  <c r="V11" i="10"/>
  <c r="S11" i="10"/>
  <c r="R11" i="10"/>
  <c r="O11" i="10"/>
  <c r="N11" i="10"/>
  <c r="L11" i="10"/>
  <c r="K11" i="10"/>
  <c r="J11" i="10"/>
  <c r="G11" i="10"/>
  <c r="F11" i="10"/>
  <c r="D11" i="10"/>
  <c r="C11" i="10"/>
  <c r="B11" i="10"/>
  <c r="AA175" i="9"/>
  <c r="Z175" i="9"/>
  <c r="W175" i="9"/>
  <c r="V175" i="9"/>
  <c r="S175" i="9"/>
  <c r="R175" i="9"/>
  <c r="O175" i="9"/>
  <c r="N175" i="9"/>
  <c r="K175" i="9"/>
  <c r="J175" i="9"/>
  <c r="G175" i="9"/>
  <c r="F175" i="9"/>
  <c r="D175" i="9"/>
  <c r="C175" i="9"/>
  <c r="B175" i="9"/>
  <c r="AA174" i="9"/>
  <c r="Z174" i="9"/>
  <c r="W174" i="9"/>
  <c r="V174" i="9"/>
  <c r="S174" i="9"/>
  <c r="R174" i="9"/>
  <c r="O174" i="9"/>
  <c r="N174" i="9"/>
  <c r="K174" i="9"/>
  <c r="J174" i="9"/>
  <c r="G174" i="9"/>
  <c r="F174" i="9"/>
  <c r="D174" i="9"/>
  <c r="C174" i="9"/>
  <c r="B174" i="9"/>
  <c r="AA170" i="9"/>
  <c r="Z170" i="9"/>
  <c r="W170" i="9"/>
  <c r="V170" i="9"/>
  <c r="S170" i="9"/>
  <c r="R170" i="9"/>
  <c r="O170" i="9"/>
  <c r="N170" i="9"/>
  <c r="K170" i="9"/>
  <c r="J170" i="9"/>
  <c r="G170" i="9"/>
  <c r="F170" i="9"/>
  <c r="D170" i="9"/>
  <c r="C170" i="9"/>
  <c r="B170" i="9"/>
  <c r="AA169" i="9"/>
  <c r="Z169" i="9"/>
  <c r="W169" i="9"/>
  <c r="V169" i="9"/>
  <c r="S169" i="9"/>
  <c r="R169" i="9"/>
  <c r="O169" i="9"/>
  <c r="N169" i="9"/>
  <c r="K169" i="9"/>
  <c r="J169" i="9"/>
  <c r="G169" i="9"/>
  <c r="F169" i="9"/>
  <c r="D169" i="9"/>
  <c r="C169" i="9"/>
  <c r="B169" i="9"/>
  <c r="AA168" i="9"/>
  <c r="Z168" i="9"/>
  <c r="W168" i="9"/>
  <c r="V168" i="9"/>
  <c r="T168" i="9"/>
  <c r="S168" i="9"/>
  <c r="R168" i="9"/>
  <c r="O168" i="9"/>
  <c r="N168" i="9"/>
  <c r="K168" i="9"/>
  <c r="J168" i="9"/>
  <c r="G168" i="9"/>
  <c r="F168" i="9"/>
  <c r="D168" i="9"/>
  <c r="C168" i="9"/>
  <c r="B168" i="9"/>
  <c r="X168" i="9"/>
  <c r="AB145" i="9"/>
  <c r="AA145" i="9"/>
  <c r="Z145" i="9"/>
  <c r="X145" i="9"/>
  <c r="W145" i="9"/>
  <c r="V145" i="9"/>
  <c r="T145" i="9"/>
  <c r="S145" i="9"/>
  <c r="R145" i="9"/>
  <c r="P145" i="9"/>
  <c r="O145" i="9"/>
  <c r="N145" i="9"/>
  <c r="L145" i="9"/>
  <c r="K145" i="9"/>
  <c r="J145" i="9"/>
  <c r="H145" i="9"/>
  <c r="G145" i="9"/>
  <c r="F145" i="9"/>
  <c r="D145" i="9"/>
  <c r="C145" i="9"/>
  <c r="B145" i="9"/>
  <c r="AA144" i="9"/>
  <c r="Z144" i="9"/>
  <c r="X144" i="9"/>
  <c r="W144" i="9"/>
  <c r="V144" i="9"/>
  <c r="T144" i="9"/>
  <c r="S144" i="9"/>
  <c r="R144" i="9"/>
  <c r="P144" i="9"/>
  <c r="O144" i="9"/>
  <c r="N144" i="9"/>
  <c r="L144" i="9"/>
  <c r="K144" i="9"/>
  <c r="J144" i="9"/>
  <c r="H144" i="9"/>
  <c r="G144" i="9"/>
  <c r="F144" i="9"/>
  <c r="D144" i="9"/>
  <c r="C144" i="9"/>
  <c r="B144" i="9"/>
  <c r="AB143" i="9"/>
  <c r="AA143" i="9"/>
  <c r="Z143" i="9"/>
  <c r="W143" i="9"/>
  <c r="V143" i="9"/>
  <c r="T143" i="9"/>
  <c r="S143" i="9"/>
  <c r="R143" i="9"/>
  <c r="O143" i="9"/>
  <c r="N143" i="9"/>
  <c r="L143" i="9"/>
  <c r="K143" i="9"/>
  <c r="J143" i="9"/>
  <c r="H143" i="9"/>
  <c r="G143" i="9"/>
  <c r="F143" i="9"/>
  <c r="D143" i="9"/>
  <c r="C143" i="9"/>
  <c r="B143" i="9"/>
  <c r="AA124" i="9"/>
  <c r="Z124" i="9"/>
  <c r="W124" i="9"/>
  <c r="V124" i="9"/>
  <c r="S124" i="9"/>
  <c r="R124" i="9"/>
  <c r="O124" i="9"/>
  <c r="N124" i="9"/>
  <c r="K124" i="9"/>
  <c r="J124" i="9"/>
  <c r="G124" i="9"/>
  <c r="F124" i="9"/>
  <c r="D124" i="9"/>
  <c r="C124" i="9"/>
  <c r="B124" i="9"/>
  <c r="AA123" i="9"/>
  <c r="Z123" i="9"/>
  <c r="W123" i="9"/>
  <c r="V123" i="9"/>
  <c r="S123" i="9"/>
  <c r="R123" i="9"/>
  <c r="O123" i="9"/>
  <c r="N123" i="9"/>
  <c r="K123" i="9"/>
  <c r="J123" i="9"/>
  <c r="G123" i="9"/>
  <c r="F123" i="9"/>
  <c r="D123" i="9"/>
  <c r="C123" i="9"/>
  <c r="B123" i="9"/>
  <c r="AA119" i="9"/>
  <c r="Z119" i="9"/>
  <c r="W119" i="9"/>
  <c r="V119" i="9"/>
  <c r="S119" i="9"/>
  <c r="R119" i="9"/>
  <c r="O119" i="9"/>
  <c r="N119" i="9"/>
  <c r="K119" i="9"/>
  <c r="J119" i="9"/>
  <c r="G119" i="9"/>
  <c r="F119" i="9"/>
  <c r="D119" i="9"/>
  <c r="C119" i="9"/>
  <c r="B119" i="9"/>
  <c r="AA118" i="9"/>
  <c r="Z118" i="9"/>
  <c r="W118" i="9"/>
  <c r="V118" i="9"/>
  <c r="S118" i="9"/>
  <c r="R118" i="9"/>
  <c r="O118" i="9"/>
  <c r="N118" i="9"/>
  <c r="K118" i="9"/>
  <c r="J118" i="9"/>
  <c r="G118" i="9"/>
  <c r="F118" i="9"/>
  <c r="D118" i="9"/>
  <c r="C118" i="9"/>
  <c r="B118" i="9"/>
  <c r="AA117" i="9"/>
  <c r="Z117" i="9"/>
  <c r="X117" i="9"/>
  <c r="W117" i="9"/>
  <c r="V117" i="9"/>
  <c r="S117" i="9"/>
  <c r="R117" i="9"/>
  <c r="O117" i="9"/>
  <c r="N117" i="9"/>
  <c r="K117" i="9"/>
  <c r="J117" i="9"/>
  <c r="G117" i="9"/>
  <c r="F117" i="9"/>
  <c r="D117" i="9"/>
  <c r="C117" i="9"/>
  <c r="B117" i="9"/>
  <c r="T117" i="9"/>
  <c r="P117" i="9"/>
  <c r="B91" i="9"/>
  <c r="AB94" i="9"/>
  <c r="AA94" i="9"/>
  <c r="Z94" i="9"/>
  <c r="W94" i="9"/>
  <c r="V94" i="9"/>
  <c r="S94" i="9"/>
  <c r="R94" i="9"/>
  <c r="O94" i="9"/>
  <c r="N94" i="9"/>
  <c r="L94" i="9"/>
  <c r="K94" i="9"/>
  <c r="J94" i="9"/>
  <c r="H94" i="9"/>
  <c r="G94" i="9"/>
  <c r="F94" i="9"/>
  <c r="D94" i="9"/>
  <c r="C94" i="9"/>
  <c r="B94" i="9"/>
  <c r="AA93" i="9"/>
  <c r="Z93" i="9"/>
  <c r="X93" i="9"/>
  <c r="W93" i="9"/>
  <c r="V93" i="9"/>
  <c r="T93" i="9"/>
  <c r="S93" i="9"/>
  <c r="R93" i="9"/>
  <c r="P93" i="9"/>
  <c r="O93" i="9"/>
  <c r="N93" i="9"/>
  <c r="K93" i="9"/>
  <c r="J93" i="9"/>
  <c r="H93" i="9"/>
  <c r="G93" i="9"/>
  <c r="F93" i="9"/>
  <c r="D93" i="9"/>
  <c r="C93" i="9"/>
  <c r="B93" i="9"/>
  <c r="AA92" i="9"/>
  <c r="Z92" i="9"/>
  <c r="X92" i="9"/>
  <c r="W92" i="9"/>
  <c r="V92" i="9"/>
  <c r="T92" i="9"/>
  <c r="S92" i="9"/>
  <c r="R92" i="9"/>
  <c r="O92" i="9"/>
  <c r="N92" i="9"/>
  <c r="L92" i="9"/>
  <c r="K92" i="9"/>
  <c r="J92" i="9"/>
  <c r="H92" i="9"/>
  <c r="G92" i="9"/>
  <c r="F92" i="9"/>
  <c r="D92" i="9"/>
  <c r="C92" i="9"/>
  <c r="B92" i="9"/>
  <c r="R10" i="3" s="1"/>
  <c r="V91" i="9"/>
  <c r="S91" i="9"/>
  <c r="AA73" i="9"/>
  <c r="Z73" i="9"/>
  <c r="W73" i="9"/>
  <c r="V73" i="9"/>
  <c r="S73" i="9"/>
  <c r="R73" i="9"/>
  <c r="O73" i="9"/>
  <c r="N73" i="9"/>
  <c r="K73" i="9"/>
  <c r="J73" i="9"/>
  <c r="G73" i="9"/>
  <c r="F73" i="9"/>
  <c r="D73" i="9"/>
  <c r="C73" i="9"/>
  <c r="B73" i="9"/>
  <c r="AA72" i="9"/>
  <c r="Z72" i="9"/>
  <c r="W72" i="9"/>
  <c r="V72" i="9"/>
  <c r="S72" i="9"/>
  <c r="R72" i="9"/>
  <c r="O72" i="9"/>
  <c r="N72" i="9"/>
  <c r="K72" i="9"/>
  <c r="J72" i="9"/>
  <c r="G72" i="9"/>
  <c r="F72" i="9"/>
  <c r="D72" i="9"/>
  <c r="C72" i="9"/>
  <c r="B72" i="9"/>
  <c r="AA68" i="9"/>
  <c r="Z68" i="9"/>
  <c r="W68" i="9"/>
  <c r="V68" i="9"/>
  <c r="S68" i="9"/>
  <c r="R68" i="9"/>
  <c r="O68" i="9"/>
  <c r="N68" i="9"/>
  <c r="K68" i="9"/>
  <c r="J68" i="9"/>
  <c r="G68" i="9"/>
  <c r="F68" i="9"/>
  <c r="D68" i="9"/>
  <c r="C68" i="9"/>
  <c r="B68" i="9"/>
  <c r="AA67" i="9"/>
  <c r="Z67" i="9"/>
  <c r="W67" i="9"/>
  <c r="V67" i="9"/>
  <c r="S67" i="9"/>
  <c r="R67" i="9"/>
  <c r="O67" i="9"/>
  <c r="N67" i="9"/>
  <c r="K67" i="9"/>
  <c r="J67" i="9"/>
  <c r="G67" i="9"/>
  <c r="F67" i="9"/>
  <c r="D67" i="9"/>
  <c r="C67" i="9"/>
  <c r="B67" i="9"/>
  <c r="AB66" i="9"/>
  <c r="AA66" i="9"/>
  <c r="Z66" i="9"/>
  <c r="W66" i="9"/>
  <c r="V66" i="9"/>
  <c r="S66" i="9"/>
  <c r="R66" i="9"/>
  <c r="O66" i="9"/>
  <c r="N66" i="9"/>
  <c r="K66" i="9"/>
  <c r="J66" i="9"/>
  <c r="G66" i="9"/>
  <c r="F66" i="9"/>
  <c r="D66" i="9"/>
  <c r="C66" i="9"/>
  <c r="B66" i="9"/>
  <c r="AB73" i="9"/>
  <c r="P73" i="9"/>
  <c r="L73" i="9"/>
  <c r="X72" i="9"/>
  <c r="L71" i="9"/>
  <c r="H72" i="9"/>
  <c r="B71" i="9"/>
  <c r="P68" i="9"/>
  <c r="L68" i="9"/>
  <c r="H68" i="9"/>
  <c r="AB169" i="9"/>
  <c r="X66" i="9"/>
  <c r="T66" i="9"/>
  <c r="P66" i="9"/>
  <c r="H66" i="9"/>
  <c r="Z40" i="9"/>
  <c r="G65" i="9"/>
  <c r="F65" i="9"/>
  <c r="O40" i="9"/>
  <c r="B40" i="9"/>
  <c r="W10" i="9"/>
  <c r="K10" i="9"/>
  <c r="AB13" i="9"/>
  <c r="AA13" i="9"/>
  <c r="Z13" i="9"/>
  <c r="X13" i="9"/>
  <c r="W13" i="9"/>
  <c r="V13" i="9"/>
  <c r="T13" i="9"/>
  <c r="S13" i="9"/>
  <c r="R13" i="9"/>
  <c r="P13" i="9"/>
  <c r="O13" i="9"/>
  <c r="N13" i="9"/>
  <c r="K13" i="9"/>
  <c r="J13" i="9"/>
  <c r="G13" i="9"/>
  <c r="F13" i="9"/>
  <c r="D13" i="9"/>
  <c r="C13" i="9"/>
  <c r="B13" i="9"/>
  <c r="AB12" i="9"/>
  <c r="AA12" i="9"/>
  <c r="Z12" i="9"/>
  <c r="X12" i="9"/>
  <c r="W12" i="9"/>
  <c r="V12" i="9"/>
  <c r="T12" i="9"/>
  <c r="S12" i="9"/>
  <c r="R12" i="9"/>
  <c r="P12" i="9"/>
  <c r="O12" i="9"/>
  <c r="N12" i="9"/>
  <c r="L12" i="9"/>
  <c r="K12" i="9"/>
  <c r="J12" i="9"/>
  <c r="G12" i="9"/>
  <c r="F12" i="9"/>
  <c r="D12" i="9"/>
  <c r="C12" i="9"/>
  <c r="B12" i="9"/>
  <c r="AA11" i="9"/>
  <c r="Z11" i="9"/>
  <c r="X11" i="9"/>
  <c r="W11" i="9"/>
  <c r="V11" i="9"/>
  <c r="T11" i="9"/>
  <c r="S11" i="9"/>
  <c r="R11" i="9"/>
  <c r="P11" i="9"/>
  <c r="O11" i="9"/>
  <c r="N11" i="9"/>
  <c r="L11" i="9"/>
  <c r="K11" i="9"/>
  <c r="J11" i="9"/>
  <c r="H11" i="9"/>
  <c r="G11" i="9"/>
  <c r="F11" i="9"/>
  <c r="D11" i="9"/>
  <c r="C11" i="9"/>
  <c r="B11" i="9"/>
  <c r="V10" i="9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B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B123" i="8"/>
  <c r="B122" i="8"/>
  <c r="I120" i="8"/>
  <c r="H120" i="8"/>
  <c r="G120" i="8"/>
  <c r="Q119" i="8"/>
  <c r="P119" i="8"/>
  <c r="O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Q118" i="8"/>
  <c r="P118" i="8"/>
  <c r="O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B117" i="8"/>
  <c r="Q115" i="8"/>
  <c r="P115" i="8"/>
  <c r="O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Q114" i="8"/>
  <c r="P114" i="8"/>
  <c r="O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Q113" i="8"/>
  <c r="P113" i="8"/>
  <c r="O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B112" i="8"/>
  <c r="B111" i="8"/>
  <c r="B109" i="8"/>
  <c r="B108" i="8"/>
  <c r="B107" i="8"/>
  <c r="B106" i="8"/>
  <c r="B104" i="8"/>
  <c r="B103" i="8"/>
  <c r="B102" i="8"/>
  <c r="B101" i="8"/>
  <c r="B100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B84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B79" i="8"/>
  <c r="B78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Q75" i="8"/>
  <c r="P75" i="8"/>
  <c r="O75" i="8"/>
  <c r="M75" i="8"/>
  <c r="L75" i="8"/>
  <c r="K75" i="8"/>
  <c r="J75" i="8"/>
  <c r="I75" i="8"/>
  <c r="H75" i="8"/>
  <c r="G75" i="8"/>
  <c r="F75" i="8"/>
  <c r="E75" i="8"/>
  <c r="D75" i="8"/>
  <c r="C75" i="8"/>
  <c r="B75" i="8"/>
  <c r="Q74" i="8"/>
  <c r="P74" i="8"/>
  <c r="O74" i="8"/>
  <c r="M74" i="8"/>
  <c r="L74" i="8"/>
  <c r="K74" i="8"/>
  <c r="J74" i="8"/>
  <c r="I74" i="8"/>
  <c r="H74" i="8"/>
  <c r="G74" i="8"/>
  <c r="F74" i="8"/>
  <c r="E74" i="8"/>
  <c r="D74" i="8"/>
  <c r="C74" i="8"/>
  <c r="B74" i="8"/>
  <c r="B73" i="8"/>
  <c r="Q71" i="8"/>
  <c r="P71" i="8"/>
  <c r="O71" i="8"/>
  <c r="M71" i="8"/>
  <c r="L71" i="8"/>
  <c r="K71" i="8"/>
  <c r="J71" i="8"/>
  <c r="I71" i="8"/>
  <c r="H71" i="8"/>
  <c r="G71" i="8"/>
  <c r="F71" i="8"/>
  <c r="E71" i="8"/>
  <c r="D71" i="8"/>
  <c r="C71" i="8"/>
  <c r="B71" i="8"/>
  <c r="Q70" i="8"/>
  <c r="P70" i="8"/>
  <c r="O70" i="8"/>
  <c r="M70" i="8"/>
  <c r="L70" i="8"/>
  <c r="K70" i="8"/>
  <c r="J70" i="8"/>
  <c r="I70" i="8"/>
  <c r="H70" i="8"/>
  <c r="G70" i="8"/>
  <c r="F70" i="8"/>
  <c r="E70" i="8"/>
  <c r="D70" i="8"/>
  <c r="C70" i="8"/>
  <c r="B70" i="8"/>
  <c r="Q69" i="8"/>
  <c r="P69" i="8"/>
  <c r="O69" i="8"/>
  <c r="M69" i="8"/>
  <c r="L69" i="8"/>
  <c r="K69" i="8"/>
  <c r="J69" i="8"/>
  <c r="I69" i="8"/>
  <c r="H69" i="8"/>
  <c r="G69" i="8"/>
  <c r="F69" i="8"/>
  <c r="E69" i="8"/>
  <c r="D69" i="8"/>
  <c r="C69" i="8"/>
  <c r="B69" i="8"/>
  <c r="B68" i="8"/>
  <c r="B67" i="8"/>
  <c r="B65" i="8"/>
  <c r="B64" i="8"/>
  <c r="B63" i="8"/>
  <c r="B62" i="8"/>
  <c r="B60" i="8"/>
  <c r="B59" i="8"/>
  <c r="B58" i="8"/>
  <c r="B57" i="8"/>
  <c r="B56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B38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B33" i="8"/>
  <c r="B32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Q29" i="8"/>
  <c r="P29" i="8"/>
  <c r="O29" i="8"/>
  <c r="M29" i="8"/>
  <c r="L29" i="8"/>
  <c r="K29" i="8"/>
  <c r="J29" i="8"/>
  <c r="I29" i="8"/>
  <c r="H29" i="8"/>
  <c r="G29" i="8"/>
  <c r="F29" i="8"/>
  <c r="E29" i="8"/>
  <c r="D29" i="8"/>
  <c r="C29" i="8"/>
  <c r="B29" i="8"/>
  <c r="Q28" i="8"/>
  <c r="P28" i="8"/>
  <c r="O28" i="8"/>
  <c r="M28" i="8"/>
  <c r="L28" i="8"/>
  <c r="K28" i="8"/>
  <c r="J28" i="8"/>
  <c r="I28" i="8"/>
  <c r="H28" i="8"/>
  <c r="G28" i="8"/>
  <c r="F28" i="8"/>
  <c r="E28" i="8"/>
  <c r="D28" i="8"/>
  <c r="C28" i="8"/>
  <c r="B28" i="8"/>
  <c r="B27" i="8"/>
  <c r="Q25" i="8"/>
  <c r="P25" i="8"/>
  <c r="O25" i="8"/>
  <c r="M25" i="8"/>
  <c r="L25" i="8"/>
  <c r="K25" i="8"/>
  <c r="J25" i="8"/>
  <c r="I25" i="8"/>
  <c r="H25" i="8"/>
  <c r="G25" i="8"/>
  <c r="F25" i="8"/>
  <c r="E25" i="8"/>
  <c r="D25" i="8"/>
  <c r="C25" i="8"/>
  <c r="B25" i="8"/>
  <c r="Q24" i="8"/>
  <c r="P24" i="8"/>
  <c r="O24" i="8"/>
  <c r="M24" i="8"/>
  <c r="L24" i="8"/>
  <c r="K24" i="8"/>
  <c r="J24" i="8"/>
  <c r="I24" i="8"/>
  <c r="H24" i="8"/>
  <c r="G24" i="8"/>
  <c r="F24" i="8"/>
  <c r="E24" i="8"/>
  <c r="D24" i="8"/>
  <c r="C24" i="8"/>
  <c r="B24" i="8"/>
  <c r="Q23" i="8"/>
  <c r="P23" i="8"/>
  <c r="O23" i="8"/>
  <c r="M23" i="8"/>
  <c r="L23" i="8"/>
  <c r="K23" i="8"/>
  <c r="J23" i="8"/>
  <c r="I23" i="8"/>
  <c r="H23" i="8"/>
  <c r="G23" i="8"/>
  <c r="F23" i="8"/>
  <c r="E23" i="8"/>
  <c r="D23" i="8"/>
  <c r="C23" i="8"/>
  <c r="B23" i="8"/>
  <c r="B22" i="8"/>
  <c r="B21" i="8"/>
  <c r="B19" i="8"/>
  <c r="B18" i="8"/>
  <c r="B17" i="8"/>
  <c r="B16" i="8"/>
  <c r="B14" i="8"/>
  <c r="B13" i="8"/>
  <c r="B12" i="8"/>
  <c r="B11" i="8"/>
  <c r="B10" i="8"/>
  <c r="Q127" i="7"/>
  <c r="P127" i="7"/>
  <c r="O127" i="7"/>
  <c r="N127" i="7"/>
  <c r="M127" i="7"/>
  <c r="L127" i="7"/>
  <c r="K127" i="7"/>
  <c r="J127" i="7"/>
  <c r="I127" i="7"/>
  <c r="H127" i="7"/>
  <c r="H105" i="7" s="1"/>
  <c r="G127" i="7"/>
  <c r="G105" i="7" s="1"/>
  <c r="F127" i="7"/>
  <c r="E127" i="7"/>
  <c r="D127" i="7"/>
  <c r="C127" i="7"/>
  <c r="B127" i="7"/>
  <c r="Q122" i="7"/>
  <c r="P122" i="7"/>
  <c r="P100" i="7" s="1"/>
  <c r="O122" i="7"/>
  <c r="O100" i="7" s="1"/>
  <c r="N122" i="7"/>
  <c r="M122" i="7"/>
  <c r="L122" i="7"/>
  <c r="K122" i="7"/>
  <c r="J122" i="7"/>
  <c r="I122" i="7"/>
  <c r="H122" i="7"/>
  <c r="H100" i="7" s="1"/>
  <c r="G122" i="7"/>
  <c r="G100" i="7" s="1"/>
  <c r="F122" i="7"/>
  <c r="E122" i="7"/>
  <c r="D122" i="7"/>
  <c r="C122" i="7"/>
  <c r="B122" i="7"/>
  <c r="Q121" i="7"/>
  <c r="P121" i="7"/>
  <c r="N121" i="7"/>
  <c r="M121" i="7"/>
  <c r="L121" i="7"/>
  <c r="K121" i="7"/>
  <c r="J121" i="7"/>
  <c r="I121" i="7"/>
  <c r="F121" i="7"/>
  <c r="E121" i="7"/>
  <c r="D121" i="7"/>
  <c r="C121" i="7"/>
  <c r="B121" i="7"/>
  <c r="N118" i="7"/>
  <c r="B118" i="7"/>
  <c r="N117" i="7"/>
  <c r="B117" i="7"/>
  <c r="Q116" i="7"/>
  <c r="P116" i="7"/>
  <c r="P110" i="7" s="1"/>
  <c r="P99" i="7" s="1"/>
  <c r="O116" i="7"/>
  <c r="O110" i="7" s="1"/>
  <c r="N116" i="7"/>
  <c r="M116" i="7"/>
  <c r="L116" i="7"/>
  <c r="K116" i="7"/>
  <c r="K110" i="7" s="1"/>
  <c r="K99" i="7" s="1"/>
  <c r="J116" i="7"/>
  <c r="I116" i="7"/>
  <c r="H116" i="7"/>
  <c r="G116" i="7"/>
  <c r="F116" i="7"/>
  <c r="E116" i="7"/>
  <c r="D116" i="7"/>
  <c r="D110" i="7" s="1"/>
  <c r="D99" i="7" s="1"/>
  <c r="C116" i="7"/>
  <c r="C110" i="7" s="1"/>
  <c r="C99" i="7" s="1"/>
  <c r="B116" i="7"/>
  <c r="B105" i="7" s="1"/>
  <c r="N114" i="7"/>
  <c r="B114" i="7"/>
  <c r="N113" i="7"/>
  <c r="B113" i="7"/>
  <c r="B111" i="7" s="1"/>
  <c r="N112" i="7"/>
  <c r="B112" i="7"/>
  <c r="Q111" i="7"/>
  <c r="P111" i="7"/>
  <c r="O111" i="7"/>
  <c r="N111" i="7"/>
  <c r="M111" i="7"/>
  <c r="L111" i="7"/>
  <c r="L110" i="7" s="1"/>
  <c r="L99" i="7" s="1"/>
  <c r="K111" i="7"/>
  <c r="J111" i="7"/>
  <c r="I111" i="7"/>
  <c r="I110" i="7" s="1"/>
  <c r="I99" i="7" s="1"/>
  <c r="H111" i="7"/>
  <c r="H110" i="7" s="1"/>
  <c r="G111" i="7"/>
  <c r="F111" i="7"/>
  <c r="E111" i="7"/>
  <c r="D111" i="7"/>
  <c r="C111" i="7"/>
  <c r="M110" i="7"/>
  <c r="G110" i="7"/>
  <c r="E110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B108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B107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B106" i="7"/>
  <c r="Q105" i="7"/>
  <c r="M105" i="7"/>
  <c r="L105" i="7"/>
  <c r="K105" i="7"/>
  <c r="J105" i="7"/>
  <c r="I105" i="7"/>
  <c r="E105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Q100" i="7"/>
  <c r="N100" i="7"/>
  <c r="M100" i="7"/>
  <c r="L100" i="7"/>
  <c r="K100" i="7"/>
  <c r="J100" i="7"/>
  <c r="I100" i="7"/>
  <c r="F100" i="7"/>
  <c r="E100" i="7"/>
  <c r="D100" i="7"/>
  <c r="C100" i="7"/>
  <c r="M99" i="7"/>
  <c r="E99" i="7"/>
  <c r="Q83" i="7"/>
  <c r="P83" i="7"/>
  <c r="O83" i="7"/>
  <c r="O61" i="7" s="1"/>
  <c r="N83" i="7"/>
  <c r="N61" i="7" s="1"/>
  <c r="M83" i="7"/>
  <c r="L83" i="7"/>
  <c r="K83" i="7"/>
  <c r="J83" i="7"/>
  <c r="I83" i="7"/>
  <c r="I61" i="7" s="1"/>
  <c r="H83" i="7"/>
  <c r="G83" i="7"/>
  <c r="F83" i="7"/>
  <c r="E83" i="7"/>
  <c r="D83" i="7"/>
  <c r="C83" i="7"/>
  <c r="B83" i="7"/>
  <c r="Q78" i="7"/>
  <c r="Q56" i="7" s="1"/>
  <c r="P78" i="7"/>
  <c r="O78" i="7"/>
  <c r="N78" i="7"/>
  <c r="N56" i="7" s="1"/>
  <c r="M78" i="7"/>
  <c r="L78" i="7"/>
  <c r="K78" i="7"/>
  <c r="J78" i="7"/>
  <c r="I78" i="7"/>
  <c r="I56" i="7" s="1"/>
  <c r="H78" i="7"/>
  <c r="G78" i="7"/>
  <c r="F78" i="7"/>
  <c r="F56" i="7" s="1"/>
  <c r="E78" i="7"/>
  <c r="D78" i="7"/>
  <c r="C78" i="7"/>
  <c r="B78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B77" i="7"/>
  <c r="N74" i="7"/>
  <c r="B74" i="7"/>
  <c r="B72" i="7" s="1"/>
  <c r="B61" i="7" s="1"/>
  <c r="N73" i="7"/>
  <c r="B73" i="7"/>
  <c r="Q72" i="7"/>
  <c r="P72" i="7"/>
  <c r="O72" i="7"/>
  <c r="N72" i="7"/>
  <c r="M72" i="7"/>
  <c r="M61" i="7" s="1"/>
  <c r="L72" i="7"/>
  <c r="L66" i="7" s="1"/>
  <c r="K72" i="7"/>
  <c r="K61" i="7" s="1"/>
  <c r="J72" i="7"/>
  <c r="J61" i="7" s="1"/>
  <c r="I72" i="7"/>
  <c r="H72" i="7"/>
  <c r="G72" i="7"/>
  <c r="F72" i="7"/>
  <c r="E72" i="7"/>
  <c r="E66" i="7" s="1"/>
  <c r="E55" i="7" s="1"/>
  <c r="D72" i="7"/>
  <c r="D66" i="7" s="1"/>
  <c r="C72" i="7"/>
  <c r="C61" i="7" s="1"/>
  <c r="N70" i="7"/>
  <c r="B70" i="7"/>
  <c r="B67" i="7" s="1"/>
  <c r="N69" i="7"/>
  <c r="B69" i="7"/>
  <c r="N68" i="7"/>
  <c r="B68" i="7"/>
  <c r="Q67" i="7"/>
  <c r="P67" i="7"/>
  <c r="P56" i="7" s="1"/>
  <c r="O67" i="7"/>
  <c r="O56" i="7" s="1"/>
  <c r="N67" i="7"/>
  <c r="M67" i="7"/>
  <c r="L67" i="7"/>
  <c r="K67" i="7"/>
  <c r="J67" i="7"/>
  <c r="J66" i="7" s="1"/>
  <c r="J55" i="7" s="1"/>
  <c r="I67" i="7"/>
  <c r="I66" i="7" s="1"/>
  <c r="I55" i="7" s="1"/>
  <c r="H67" i="7"/>
  <c r="H56" i="7" s="1"/>
  <c r="G67" i="7"/>
  <c r="G66" i="7" s="1"/>
  <c r="G55" i="7" s="1"/>
  <c r="F67" i="7"/>
  <c r="E67" i="7"/>
  <c r="D67" i="7"/>
  <c r="C67" i="7"/>
  <c r="Q66" i="7"/>
  <c r="N66" i="7"/>
  <c r="N55" i="7" s="1"/>
  <c r="M66" i="7"/>
  <c r="M55" i="7" s="1"/>
  <c r="F66" i="7"/>
  <c r="F55" i="7" s="1"/>
  <c r="C66" i="7"/>
  <c r="C55" i="7" s="1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C64" i="7"/>
  <c r="B64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C63" i="7"/>
  <c r="B63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C62" i="7"/>
  <c r="B62" i="7"/>
  <c r="Q61" i="7"/>
  <c r="G61" i="7"/>
  <c r="F61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M56" i="7"/>
  <c r="L56" i="7"/>
  <c r="K56" i="7"/>
  <c r="E56" i="7"/>
  <c r="D56" i="7"/>
  <c r="C56" i="7"/>
  <c r="Q38" i="7"/>
  <c r="Q38" i="8" s="1"/>
  <c r="P38" i="7"/>
  <c r="O38" i="7"/>
  <c r="N38" i="7"/>
  <c r="N38" i="8" s="1"/>
  <c r="M38" i="7"/>
  <c r="M38" i="8" s="1"/>
  <c r="L38" i="7"/>
  <c r="L38" i="8" s="1"/>
  <c r="K38" i="7"/>
  <c r="K38" i="8" s="1"/>
  <c r="J38" i="7"/>
  <c r="J38" i="8" s="1"/>
  <c r="I38" i="7"/>
  <c r="I38" i="8" s="1"/>
  <c r="H38" i="7"/>
  <c r="G38" i="7"/>
  <c r="F38" i="7"/>
  <c r="F38" i="8" s="1"/>
  <c r="E38" i="7"/>
  <c r="E38" i="8" s="1"/>
  <c r="D38" i="7"/>
  <c r="D38" i="8" s="1"/>
  <c r="C38" i="7"/>
  <c r="C38" i="8" s="1"/>
  <c r="B38" i="7"/>
  <c r="Q33" i="7"/>
  <c r="Q33" i="8" s="1"/>
  <c r="P33" i="7"/>
  <c r="O33" i="7"/>
  <c r="N33" i="7"/>
  <c r="N33" i="8" s="1"/>
  <c r="M33" i="7"/>
  <c r="M33" i="8" s="1"/>
  <c r="L33" i="7"/>
  <c r="L33" i="8" s="1"/>
  <c r="K33" i="7"/>
  <c r="K33" i="8" s="1"/>
  <c r="J33" i="7"/>
  <c r="J33" i="8" s="1"/>
  <c r="I33" i="7"/>
  <c r="I33" i="8" s="1"/>
  <c r="H33" i="7"/>
  <c r="G33" i="7"/>
  <c r="F33" i="7"/>
  <c r="F33" i="8" s="1"/>
  <c r="E33" i="7"/>
  <c r="E33" i="8" s="1"/>
  <c r="D33" i="7"/>
  <c r="D33" i="8" s="1"/>
  <c r="C33" i="7"/>
  <c r="C33" i="8" s="1"/>
  <c r="B33" i="7"/>
  <c r="Q32" i="7"/>
  <c r="P32" i="7"/>
  <c r="O32" i="7"/>
  <c r="N32" i="7"/>
  <c r="N32" i="8" s="1"/>
  <c r="M32" i="7"/>
  <c r="M32" i="8" s="1"/>
  <c r="L32" i="7"/>
  <c r="L32" i="8" s="1"/>
  <c r="K32" i="7"/>
  <c r="K32" i="8" s="1"/>
  <c r="J32" i="7"/>
  <c r="J32" i="8" s="1"/>
  <c r="I32" i="7"/>
  <c r="I32" i="8" s="1"/>
  <c r="H32" i="7"/>
  <c r="G32" i="7"/>
  <c r="F32" i="7"/>
  <c r="F32" i="8" s="1"/>
  <c r="E32" i="7"/>
  <c r="E32" i="8" s="1"/>
  <c r="D32" i="7"/>
  <c r="D32" i="8" s="1"/>
  <c r="C32" i="7"/>
  <c r="C32" i="8" s="1"/>
  <c r="B32" i="7"/>
  <c r="N29" i="7"/>
  <c r="N29" i="8" s="1"/>
  <c r="B29" i="7"/>
  <c r="N28" i="7"/>
  <c r="N28" i="8" s="1"/>
  <c r="B28" i="7"/>
  <c r="B17" i="7" s="1"/>
  <c r="Q27" i="7"/>
  <c r="Q27" i="8" s="1"/>
  <c r="P27" i="7"/>
  <c r="P27" i="8" s="1"/>
  <c r="O27" i="7"/>
  <c r="O27" i="8" s="1"/>
  <c r="N27" i="7"/>
  <c r="N27" i="8" s="1"/>
  <c r="M27" i="7"/>
  <c r="M27" i="8" s="1"/>
  <c r="L27" i="7"/>
  <c r="K27" i="7"/>
  <c r="J27" i="7"/>
  <c r="I27" i="7"/>
  <c r="I27" i="8" s="1"/>
  <c r="H27" i="7"/>
  <c r="H27" i="8" s="1"/>
  <c r="G27" i="7"/>
  <c r="G27" i="8" s="1"/>
  <c r="F27" i="7"/>
  <c r="F27" i="8" s="1"/>
  <c r="E27" i="7"/>
  <c r="E27" i="8" s="1"/>
  <c r="D27" i="7"/>
  <c r="C27" i="7"/>
  <c r="B27" i="7"/>
  <c r="B16" i="7" s="1"/>
  <c r="N25" i="7"/>
  <c r="N25" i="8" s="1"/>
  <c r="B25" i="7"/>
  <c r="B14" i="7" s="1"/>
  <c r="N24" i="7"/>
  <c r="N24" i="8" s="1"/>
  <c r="B24" i="7"/>
  <c r="N23" i="7"/>
  <c r="N23" i="8" s="1"/>
  <c r="B23" i="7"/>
  <c r="Q22" i="7"/>
  <c r="P22" i="7"/>
  <c r="P22" i="8" s="1"/>
  <c r="O22" i="7"/>
  <c r="N22" i="7"/>
  <c r="N22" i="8" s="1"/>
  <c r="M22" i="7"/>
  <c r="M22" i="8" s="1"/>
  <c r="L22" i="7"/>
  <c r="L22" i="8" s="1"/>
  <c r="K22" i="7"/>
  <c r="K22" i="8" s="1"/>
  <c r="J22" i="7"/>
  <c r="I22" i="7"/>
  <c r="H22" i="7"/>
  <c r="H22" i="8" s="1"/>
  <c r="G22" i="7"/>
  <c r="F22" i="7"/>
  <c r="F22" i="8" s="1"/>
  <c r="E22" i="7"/>
  <c r="E22" i="8" s="1"/>
  <c r="D22" i="7"/>
  <c r="D22" i="8" s="1"/>
  <c r="C22" i="7"/>
  <c r="C22" i="8" s="1"/>
  <c r="Q21" i="7"/>
  <c r="O21" i="7"/>
  <c r="M21" i="7"/>
  <c r="M21" i="8" s="1"/>
  <c r="K21" i="7"/>
  <c r="G21" i="7"/>
  <c r="F21" i="7"/>
  <c r="F10" i="7" s="1"/>
  <c r="E21" i="7"/>
  <c r="C21" i="7"/>
  <c r="Q19" i="7"/>
  <c r="P19" i="7"/>
  <c r="O19" i="7"/>
  <c r="O19" i="8" s="1"/>
  <c r="N19" i="7"/>
  <c r="N19" i="8" s="1"/>
  <c r="M19" i="7"/>
  <c r="L19" i="7"/>
  <c r="K19" i="7"/>
  <c r="K19" i="8" s="1"/>
  <c r="J19" i="7"/>
  <c r="J19" i="8" s="1"/>
  <c r="I19" i="7"/>
  <c r="H19" i="7"/>
  <c r="G19" i="7"/>
  <c r="G19" i="8" s="1"/>
  <c r="F19" i="7"/>
  <c r="F19" i="8" s="1"/>
  <c r="E19" i="7"/>
  <c r="D19" i="7"/>
  <c r="C19" i="7"/>
  <c r="C19" i="8" s="1"/>
  <c r="B19" i="7"/>
  <c r="Q18" i="7"/>
  <c r="P18" i="7"/>
  <c r="O18" i="7"/>
  <c r="O18" i="8" s="1"/>
  <c r="N18" i="7"/>
  <c r="N18" i="8" s="1"/>
  <c r="M18" i="7"/>
  <c r="L18" i="7"/>
  <c r="K18" i="7"/>
  <c r="K18" i="8" s="1"/>
  <c r="J18" i="7"/>
  <c r="J18" i="8" s="1"/>
  <c r="I18" i="7"/>
  <c r="H18" i="7"/>
  <c r="G18" i="7"/>
  <c r="G18" i="8" s="1"/>
  <c r="F18" i="7"/>
  <c r="F18" i="8" s="1"/>
  <c r="E18" i="7"/>
  <c r="D18" i="7"/>
  <c r="C18" i="7"/>
  <c r="C18" i="8" s="1"/>
  <c r="B18" i="7"/>
  <c r="Q17" i="7"/>
  <c r="P17" i="7"/>
  <c r="O17" i="7"/>
  <c r="O17" i="8" s="1"/>
  <c r="N17" i="7"/>
  <c r="N17" i="8" s="1"/>
  <c r="M17" i="7"/>
  <c r="L17" i="7"/>
  <c r="K17" i="7"/>
  <c r="K17" i="8" s="1"/>
  <c r="J17" i="7"/>
  <c r="J17" i="8" s="1"/>
  <c r="I17" i="7"/>
  <c r="H17" i="7"/>
  <c r="G17" i="7"/>
  <c r="G17" i="8" s="1"/>
  <c r="F17" i="7"/>
  <c r="F17" i="8" s="1"/>
  <c r="E17" i="7"/>
  <c r="D17" i="7"/>
  <c r="C17" i="7"/>
  <c r="C17" i="8" s="1"/>
  <c r="Q16" i="7"/>
  <c r="P16" i="7"/>
  <c r="O16" i="7"/>
  <c r="M16" i="7"/>
  <c r="L16" i="7"/>
  <c r="K16" i="7"/>
  <c r="I16" i="7"/>
  <c r="H16" i="7"/>
  <c r="G16" i="7"/>
  <c r="E16" i="7"/>
  <c r="D16" i="7"/>
  <c r="C16" i="7"/>
  <c r="Q14" i="7"/>
  <c r="P14" i="7"/>
  <c r="P14" i="8" s="1"/>
  <c r="O14" i="7"/>
  <c r="N14" i="7"/>
  <c r="N14" i="8" s="1"/>
  <c r="M14" i="7"/>
  <c r="M14" i="8" s="1"/>
  <c r="L14" i="7"/>
  <c r="K14" i="7"/>
  <c r="J14" i="7"/>
  <c r="I14" i="7"/>
  <c r="H14" i="7"/>
  <c r="H14" i="8" s="1"/>
  <c r="G14" i="7"/>
  <c r="F14" i="7"/>
  <c r="F14" i="8" s="1"/>
  <c r="E14" i="7"/>
  <c r="E14" i="8" s="1"/>
  <c r="D14" i="7"/>
  <c r="C14" i="7"/>
  <c r="Q13" i="7"/>
  <c r="P13" i="7"/>
  <c r="P13" i="8" s="1"/>
  <c r="O13" i="7"/>
  <c r="N13" i="7"/>
  <c r="N13" i="8" s="1"/>
  <c r="M13" i="7"/>
  <c r="L13" i="7"/>
  <c r="K13" i="7"/>
  <c r="J13" i="7"/>
  <c r="I13" i="7"/>
  <c r="H13" i="7"/>
  <c r="H13" i="8" s="1"/>
  <c r="G13" i="7"/>
  <c r="F13" i="7"/>
  <c r="F13" i="8" s="1"/>
  <c r="E13" i="7"/>
  <c r="D13" i="7"/>
  <c r="C13" i="7"/>
  <c r="Q12" i="7"/>
  <c r="P12" i="7"/>
  <c r="P12" i="8" s="1"/>
  <c r="O12" i="7"/>
  <c r="N12" i="7"/>
  <c r="N12" i="8" s="1"/>
  <c r="M12" i="7"/>
  <c r="L12" i="7"/>
  <c r="K12" i="7"/>
  <c r="K12" i="8" s="1"/>
  <c r="J12" i="7"/>
  <c r="I12" i="7"/>
  <c r="H12" i="7"/>
  <c r="H12" i="8" s="1"/>
  <c r="G12" i="7"/>
  <c r="F12" i="7"/>
  <c r="F12" i="8" s="1"/>
  <c r="E12" i="7"/>
  <c r="D12" i="7"/>
  <c r="C12" i="7"/>
  <c r="C12" i="8" s="1"/>
  <c r="B12" i="7"/>
  <c r="Q11" i="7"/>
  <c r="P11" i="7"/>
  <c r="O11" i="7"/>
  <c r="N11" i="7"/>
  <c r="M11" i="7"/>
  <c r="L11" i="7"/>
  <c r="K11" i="7"/>
  <c r="K11" i="8" s="1"/>
  <c r="J11" i="7"/>
  <c r="I11" i="7"/>
  <c r="H11" i="7"/>
  <c r="G11" i="7"/>
  <c r="F11" i="7"/>
  <c r="E11" i="7"/>
  <c r="D11" i="7"/>
  <c r="C11" i="7"/>
  <c r="C11" i="8" s="1"/>
  <c r="Q10" i="7"/>
  <c r="M10" i="7"/>
  <c r="G10" i="7"/>
  <c r="E10" i="7"/>
  <c r="C10" i="7"/>
  <c r="Q24" i="6"/>
  <c r="Q46" i="6" s="1"/>
  <c r="P24" i="6"/>
  <c r="P47" i="6" s="1"/>
  <c r="O24" i="6"/>
  <c r="O48" i="6" s="1"/>
  <c r="N24" i="6"/>
  <c r="N48" i="6" s="1"/>
  <c r="M24" i="6"/>
  <c r="M48" i="6" s="1"/>
  <c r="L24" i="6"/>
  <c r="L47" i="6" s="1"/>
  <c r="K24" i="6"/>
  <c r="K48" i="6" s="1"/>
  <c r="J24" i="6"/>
  <c r="J48" i="6" s="1"/>
  <c r="I24" i="6"/>
  <c r="I46" i="6" s="1"/>
  <c r="H24" i="6"/>
  <c r="H47" i="6" s="1"/>
  <c r="G24" i="6"/>
  <c r="G48" i="6" s="1"/>
  <c r="F24" i="6"/>
  <c r="F48" i="6" s="1"/>
  <c r="E24" i="6"/>
  <c r="E48" i="6" s="1"/>
  <c r="D24" i="6"/>
  <c r="D47" i="6" s="1"/>
  <c r="C24" i="6"/>
  <c r="C48" i="6" s="1"/>
  <c r="B24" i="6"/>
  <c r="B48" i="6" s="1"/>
  <c r="B22" i="6"/>
  <c r="B19" i="6" s="1"/>
  <c r="B21" i="6"/>
  <c r="B20" i="6"/>
  <c r="Q19" i="6"/>
  <c r="Q43" i="6" s="1"/>
  <c r="P19" i="6"/>
  <c r="P43" i="6" s="1"/>
  <c r="O19" i="6"/>
  <c r="O42" i="6" s="1"/>
  <c r="N19" i="6"/>
  <c r="N43" i="6" s="1"/>
  <c r="M19" i="6"/>
  <c r="M43" i="6" s="1"/>
  <c r="L19" i="6"/>
  <c r="L41" i="6" s="1"/>
  <c r="K19" i="6"/>
  <c r="K42" i="6" s="1"/>
  <c r="J19" i="6"/>
  <c r="J43" i="6" s="1"/>
  <c r="I19" i="6"/>
  <c r="I43" i="6" s="1"/>
  <c r="H19" i="6"/>
  <c r="H43" i="6" s="1"/>
  <c r="G19" i="6"/>
  <c r="G42" i="6" s="1"/>
  <c r="F19" i="6"/>
  <c r="F43" i="6" s="1"/>
  <c r="E19" i="6"/>
  <c r="E43" i="6" s="1"/>
  <c r="D19" i="6"/>
  <c r="D41" i="6" s="1"/>
  <c r="C19" i="6"/>
  <c r="C42" i="6" s="1"/>
  <c r="N17" i="6"/>
  <c r="B17" i="6"/>
  <c r="N16" i="6"/>
  <c r="N11" i="6" s="1"/>
  <c r="B16" i="6"/>
  <c r="N15" i="6"/>
  <c r="B15" i="6"/>
  <c r="Q14" i="6"/>
  <c r="Q38" i="6" s="1"/>
  <c r="P14" i="6"/>
  <c r="P36" i="6" s="1"/>
  <c r="O14" i="6"/>
  <c r="O36" i="6" s="1"/>
  <c r="M14" i="6"/>
  <c r="M38" i="6" s="1"/>
  <c r="L14" i="6"/>
  <c r="L38" i="6" s="1"/>
  <c r="K14" i="6"/>
  <c r="J14" i="6"/>
  <c r="J37" i="6" s="1"/>
  <c r="I14" i="6"/>
  <c r="I38" i="6" s="1"/>
  <c r="H14" i="6"/>
  <c r="H36" i="6" s="1"/>
  <c r="G14" i="6"/>
  <c r="G36" i="6" s="1"/>
  <c r="F14" i="6"/>
  <c r="F37" i="6" s="1"/>
  <c r="E14" i="6"/>
  <c r="E38" i="6" s="1"/>
  <c r="D14" i="6"/>
  <c r="D38" i="6" s="1"/>
  <c r="C14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Q11" i="6"/>
  <c r="P11" i="6"/>
  <c r="O11" i="6"/>
  <c r="M11" i="6"/>
  <c r="L11" i="6"/>
  <c r="K11" i="6"/>
  <c r="J11" i="6"/>
  <c r="I11" i="6"/>
  <c r="H11" i="6"/>
  <c r="G11" i="6"/>
  <c r="F11" i="6"/>
  <c r="E11" i="6"/>
  <c r="D11" i="6"/>
  <c r="C11" i="6"/>
  <c r="Q10" i="6"/>
  <c r="P10" i="6"/>
  <c r="O10" i="6"/>
  <c r="M10" i="6"/>
  <c r="L10" i="6"/>
  <c r="K10" i="6"/>
  <c r="J10" i="6"/>
  <c r="I10" i="6"/>
  <c r="H10" i="6"/>
  <c r="G10" i="6"/>
  <c r="F10" i="6"/>
  <c r="E10" i="6"/>
  <c r="D10" i="6"/>
  <c r="C10" i="6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Q9" i="5"/>
  <c r="Q39" i="5" s="1"/>
  <c r="P9" i="5"/>
  <c r="O9" i="5"/>
  <c r="O39" i="5" s="1"/>
  <c r="N9" i="5"/>
  <c r="N39" i="5" s="1"/>
  <c r="M9" i="5"/>
  <c r="M39" i="5" s="1"/>
  <c r="L9" i="5"/>
  <c r="L39" i="5" s="1"/>
  <c r="K9" i="5"/>
  <c r="K39" i="5" s="1"/>
  <c r="J9" i="5"/>
  <c r="J39" i="5" s="1"/>
  <c r="I9" i="5"/>
  <c r="I39" i="5" s="1"/>
  <c r="H9" i="5"/>
  <c r="H39" i="5" s="1"/>
  <c r="G9" i="5"/>
  <c r="F9" i="5"/>
  <c r="F39" i="5" s="1"/>
  <c r="E9" i="5"/>
  <c r="E39" i="5" s="1"/>
  <c r="D9" i="5"/>
  <c r="D39" i="5" s="1"/>
  <c r="C9" i="5"/>
  <c r="C39" i="5" s="1"/>
  <c r="B9" i="5"/>
  <c r="B39" i="5" s="1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Q33" i="4"/>
  <c r="P33" i="4"/>
  <c r="O33" i="4"/>
  <c r="N33" i="4"/>
  <c r="N79" i="4" s="1"/>
  <c r="M33" i="4"/>
  <c r="L33" i="4"/>
  <c r="K33" i="4"/>
  <c r="J33" i="4"/>
  <c r="I33" i="4"/>
  <c r="H33" i="4"/>
  <c r="G33" i="4"/>
  <c r="F33" i="4"/>
  <c r="F79" i="4" s="1"/>
  <c r="E33" i="4"/>
  <c r="D33" i="4"/>
  <c r="C33" i="4"/>
  <c r="B33" i="4"/>
  <c r="Q32" i="4"/>
  <c r="O32" i="4"/>
  <c r="M32" i="4"/>
  <c r="L32" i="4"/>
  <c r="K32" i="4"/>
  <c r="J32" i="4"/>
  <c r="I32" i="4"/>
  <c r="H32" i="4"/>
  <c r="G32" i="4"/>
  <c r="E32" i="4"/>
  <c r="D32" i="4"/>
  <c r="C32" i="4"/>
  <c r="B32" i="4"/>
  <c r="B30" i="4"/>
  <c r="B87" i="4" s="1"/>
  <c r="B29" i="4"/>
  <c r="B28" i="4"/>
  <c r="Q27" i="4"/>
  <c r="Q73" i="4" s="1"/>
  <c r="P27" i="4"/>
  <c r="O27" i="4"/>
  <c r="N27" i="4"/>
  <c r="M27" i="4"/>
  <c r="L27" i="4"/>
  <c r="L73" i="4" s="1"/>
  <c r="K27" i="4"/>
  <c r="J27" i="4"/>
  <c r="I27" i="4"/>
  <c r="I73" i="4" s="1"/>
  <c r="H27" i="4"/>
  <c r="H21" i="4" s="1"/>
  <c r="G27" i="4"/>
  <c r="F27" i="4"/>
  <c r="E27" i="4"/>
  <c r="D27" i="4"/>
  <c r="C27" i="4"/>
  <c r="B25" i="4"/>
  <c r="B23" i="4"/>
  <c r="B80" i="4" s="1"/>
  <c r="Q22" i="4"/>
  <c r="Q68" i="4" s="1"/>
  <c r="P22" i="4"/>
  <c r="O22" i="4"/>
  <c r="N22" i="4"/>
  <c r="M22" i="4"/>
  <c r="L22" i="4"/>
  <c r="L68" i="4" s="1"/>
  <c r="K22" i="4"/>
  <c r="J22" i="4"/>
  <c r="J68" i="4" s="1"/>
  <c r="I22" i="4"/>
  <c r="I68" i="4" s="1"/>
  <c r="H22" i="4"/>
  <c r="G22" i="4"/>
  <c r="F22" i="4"/>
  <c r="E22" i="4"/>
  <c r="D22" i="4"/>
  <c r="D68" i="4" s="1"/>
  <c r="C22" i="4"/>
  <c r="Q21" i="4"/>
  <c r="Q67" i="4" s="1"/>
  <c r="P21" i="4"/>
  <c r="M21" i="4"/>
  <c r="F21" i="4"/>
  <c r="B19" i="4"/>
  <c r="B18" i="4"/>
  <c r="B17" i="4"/>
  <c r="B63" i="4" s="1"/>
  <c r="Q16" i="4"/>
  <c r="P16" i="4"/>
  <c r="O16" i="4"/>
  <c r="O62" i="4" s="1"/>
  <c r="N16" i="4"/>
  <c r="N10" i="4" s="1"/>
  <c r="M16" i="4"/>
  <c r="M62" i="4" s="1"/>
  <c r="L16" i="4"/>
  <c r="K16" i="4"/>
  <c r="J16" i="4"/>
  <c r="J62" i="4" s="1"/>
  <c r="I16" i="4"/>
  <c r="H16" i="4"/>
  <c r="G16" i="4"/>
  <c r="G62" i="4" s="1"/>
  <c r="F16" i="4"/>
  <c r="F10" i="4" s="1"/>
  <c r="E16" i="4"/>
  <c r="E62" i="4" s="1"/>
  <c r="D16" i="4"/>
  <c r="C16" i="4"/>
  <c r="B14" i="4"/>
  <c r="B60" i="4" s="1"/>
  <c r="B13" i="4"/>
  <c r="B12" i="4"/>
  <c r="Q11" i="4"/>
  <c r="P11" i="4"/>
  <c r="O11" i="4"/>
  <c r="O57" i="4" s="1"/>
  <c r="N11" i="4"/>
  <c r="M11" i="4"/>
  <c r="L11" i="4"/>
  <c r="K11" i="4"/>
  <c r="K57" i="4" s="1"/>
  <c r="J11" i="4"/>
  <c r="I11" i="4"/>
  <c r="H11" i="4"/>
  <c r="G11" i="4"/>
  <c r="G57" i="4" s="1"/>
  <c r="F11" i="4"/>
  <c r="E11" i="4"/>
  <c r="D11" i="4"/>
  <c r="C11" i="4"/>
  <c r="C57" i="4" s="1"/>
  <c r="Q10" i="4"/>
  <c r="M10" i="4"/>
  <c r="K10" i="4"/>
  <c r="I10" i="4"/>
  <c r="C10" i="4"/>
  <c r="O45" i="3"/>
  <c r="B41" i="3"/>
  <c r="G40" i="3"/>
  <c r="B40" i="3"/>
  <c r="B39" i="3"/>
  <c r="O35" i="3"/>
  <c r="Q23" i="3"/>
  <c r="P23" i="3"/>
  <c r="O23" i="3"/>
  <c r="O46" i="3" s="1"/>
  <c r="N23" i="3"/>
  <c r="M23" i="3"/>
  <c r="L23" i="3"/>
  <c r="K23" i="3"/>
  <c r="K45" i="3" s="1"/>
  <c r="J23" i="3"/>
  <c r="I23" i="3"/>
  <c r="H23" i="3"/>
  <c r="G23" i="3"/>
  <c r="G45" i="3" s="1"/>
  <c r="F23" i="3"/>
  <c r="E23" i="3"/>
  <c r="D23" i="3"/>
  <c r="C23" i="3"/>
  <c r="C45" i="3" s="1"/>
  <c r="B23" i="3"/>
  <c r="Q18" i="3"/>
  <c r="P18" i="3"/>
  <c r="O18" i="3"/>
  <c r="O39" i="3" s="1"/>
  <c r="N18" i="3"/>
  <c r="M18" i="3"/>
  <c r="M8" i="3" s="1"/>
  <c r="M29" i="3" s="1"/>
  <c r="L18" i="3"/>
  <c r="K18" i="3"/>
  <c r="K41" i="3" s="1"/>
  <c r="J18" i="3"/>
  <c r="I18" i="3"/>
  <c r="H18" i="3"/>
  <c r="G18" i="3"/>
  <c r="G41" i="3" s="1"/>
  <c r="F18" i="3"/>
  <c r="E18" i="3"/>
  <c r="D18" i="3"/>
  <c r="C18" i="3"/>
  <c r="C39" i="3" s="1"/>
  <c r="Q13" i="3"/>
  <c r="P13" i="3"/>
  <c r="P8" i="3" s="1"/>
  <c r="O13" i="3"/>
  <c r="O36" i="3" s="1"/>
  <c r="N13" i="3"/>
  <c r="N8" i="3" s="1"/>
  <c r="M13" i="3"/>
  <c r="L13" i="3"/>
  <c r="K13" i="3"/>
  <c r="K36" i="3" s="1"/>
  <c r="J13" i="3"/>
  <c r="J8" i="3" s="1"/>
  <c r="I13" i="3"/>
  <c r="H13" i="3"/>
  <c r="G13" i="3"/>
  <c r="G36" i="3" s="1"/>
  <c r="F13" i="3"/>
  <c r="E13" i="3"/>
  <c r="D13" i="3"/>
  <c r="C13" i="3"/>
  <c r="C36" i="3" s="1"/>
  <c r="B13" i="3"/>
  <c r="B34" i="3" s="1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H8" i="3"/>
  <c r="F8" i="3"/>
  <c r="P52" i="2"/>
  <c r="K52" i="2"/>
  <c r="H52" i="2"/>
  <c r="F52" i="2"/>
  <c r="C52" i="2"/>
  <c r="P51" i="2"/>
  <c r="K51" i="2"/>
  <c r="H51" i="2"/>
  <c r="F51" i="2"/>
  <c r="C51" i="2"/>
  <c r="P50" i="2"/>
  <c r="K50" i="2"/>
  <c r="H50" i="2"/>
  <c r="F50" i="2"/>
  <c r="C50" i="2"/>
  <c r="O47" i="2"/>
  <c r="N47" i="2"/>
  <c r="N52" i="2" s="1"/>
  <c r="B47" i="2"/>
  <c r="O46" i="2"/>
  <c r="N46" i="2"/>
  <c r="B46" i="2"/>
  <c r="O45" i="2"/>
  <c r="N45" i="2"/>
  <c r="N44" i="2" s="1"/>
  <c r="B45" i="2"/>
  <c r="Q44" i="2"/>
  <c r="Q52" i="2" s="1"/>
  <c r="P44" i="2"/>
  <c r="M44" i="2"/>
  <c r="M52" i="2" s="1"/>
  <c r="L44" i="2"/>
  <c r="L52" i="2" s="1"/>
  <c r="K44" i="2"/>
  <c r="J44" i="2"/>
  <c r="J52" i="2" s="1"/>
  <c r="I44" i="2"/>
  <c r="I52" i="2" s="1"/>
  <c r="H44" i="2"/>
  <c r="G44" i="2"/>
  <c r="G52" i="2" s="1"/>
  <c r="F44" i="2"/>
  <c r="E44" i="2"/>
  <c r="E52" i="2" s="1"/>
  <c r="D44" i="2"/>
  <c r="D52" i="2" s="1"/>
  <c r="C44" i="2"/>
  <c r="P39" i="2"/>
  <c r="K39" i="2"/>
  <c r="O38" i="2"/>
  <c r="K38" i="2"/>
  <c r="N35" i="2"/>
  <c r="N34" i="2"/>
  <c r="N33" i="2"/>
  <c r="N32" i="2" s="1"/>
  <c r="Q32" i="2"/>
  <c r="Q38" i="2" s="1"/>
  <c r="P32" i="2"/>
  <c r="P38" i="2" s="1"/>
  <c r="O32" i="2"/>
  <c r="O39" i="2" s="1"/>
  <c r="M32" i="2"/>
  <c r="M40" i="2" s="1"/>
  <c r="L32" i="2"/>
  <c r="L39" i="2" s="1"/>
  <c r="K32" i="2"/>
  <c r="K40" i="2" s="1"/>
  <c r="N28" i="2"/>
  <c r="L28" i="2"/>
  <c r="K28" i="2"/>
  <c r="F28" i="2"/>
  <c r="D28" i="2"/>
  <c r="C28" i="2"/>
  <c r="O27" i="2"/>
  <c r="N27" i="2"/>
  <c r="K27" i="2"/>
  <c r="J27" i="2"/>
  <c r="G27" i="2"/>
  <c r="F27" i="2"/>
  <c r="C27" i="2"/>
  <c r="Q26" i="2"/>
  <c r="N26" i="2"/>
  <c r="L26" i="2"/>
  <c r="J26" i="2"/>
  <c r="I26" i="2"/>
  <c r="F26" i="2"/>
  <c r="D26" i="2"/>
  <c r="Q20" i="2"/>
  <c r="Q27" i="2" s="1"/>
  <c r="P20" i="2"/>
  <c r="P26" i="2" s="1"/>
  <c r="O20" i="2"/>
  <c r="O26" i="2" s="1"/>
  <c r="N20" i="2"/>
  <c r="M20" i="2"/>
  <c r="M26" i="2" s="1"/>
  <c r="L20" i="2"/>
  <c r="L27" i="2" s="1"/>
  <c r="K20" i="2"/>
  <c r="K26" i="2" s="1"/>
  <c r="J20" i="2"/>
  <c r="J28" i="2" s="1"/>
  <c r="I20" i="2"/>
  <c r="I27" i="2" s="1"/>
  <c r="H20" i="2"/>
  <c r="H26" i="2" s="1"/>
  <c r="G20" i="2"/>
  <c r="G26" i="2" s="1"/>
  <c r="F20" i="2"/>
  <c r="E20" i="2"/>
  <c r="E26" i="2" s="1"/>
  <c r="D20" i="2"/>
  <c r="D27" i="2" s="1"/>
  <c r="C20" i="2"/>
  <c r="C26" i="2" s="1"/>
  <c r="B20" i="2"/>
  <c r="Q17" i="2"/>
  <c r="P17" i="2"/>
  <c r="K17" i="2"/>
  <c r="I17" i="2"/>
  <c r="H17" i="2"/>
  <c r="C17" i="2"/>
  <c r="P16" i="2"/>
  <c r="O16" i="2"/>
  <c r="L16" i="2"/>
  <c r="H16" i="2"/>
  <c r="G16" i="2"/>
  <c r="D16" i="2"/>
  <c r="Q15" i="2"/>
  <c r="O15" i="2"/>
  <c r="N15" i="2"/>
  <c r="K15" i="2"/>
  <c r="I15" i="2"/>
  <c r="G15" i="2"/>
  <c r="F15" i="2"/>
  <c r="C15" i="2"/>
  <c r="Q9" i="2"/>
  <c r="Q16" i="2" s="1"/>
  <c r="P9" i="2"/>
  <c r="P15" i="2" s="1"/>
  <c r="O9" i="2"/>
  <c r="O17" i="2" s="1"/>
  <c r="N9" i="2"/>
  <c r="N16" i="2" s="1"/>
  <c r="M9" i="2"/>
  <c r="M15" i="2" s="1"/>
  <c r="L9" i="2"/>
  <c r="L15" i="2" s="1"/>
  <c r="K9" i="2"/>
  <c r="K16" i="2" s="1"/>
  <c r="J9" i="2"/>
  <c r="J15" i="2" s="1"/>
  <c r="I9" i="2"/>
  <c r="I16" i="2" s="1"/>
  <c r="H9" i="2"/>
  <c r="H15" i="2" s="1"/>
  <c r="G9" i="2"/>
  <c r="G17" i="2" s="1"/>
  <c r="F9" i="2"/>
  <c r="F16" i="2" s="1"/>
  <c r="E9" i="2"/>
  <c r="E15" i="2" s="1"/>
  <c r="D9" i="2"/>
  <c r="D15" i="2" s="1"/>
  <c r="C9" i="2"/>
  <c r="C16" i="2" s="1"/>
  <c r="B9" i="2"/>
  <c r="AM13" i="25" l="1"/>
  <c r="BC13" i="25"/>
  <c r="AQ13" i="25"/>
  <c r="AV58" i="25"/>
  <c r="AU13" i="25"/>
  <c r="AI59" i="29"/>
  <c r="AQ59" i="29"/>
  <c r="AY59" i="29"/>
  <c r="AJ59" i="29"/>
  <c r="AR59" i="29"/>
  <c r="AZ59" i="29"/>
  <c r="AM59" i="29"/>
  <c r="AU59" i="29"/>
  <c r="BC59" i="29"/>
  <c r="AI13" i="29"/>
  <c r="AQ13" i="29"/>
  <c r="AY13" i="29"/>
  <c r="AN59" i="29"/>
  <c r="AV59" i="29"/>
  <c r="BD59" i="29"/>
  <c r="L34" i="27"/>
  <c r="B82" i="27"/>
  <c r="G82" i="27"/>
  <c r="O82" i="27"/>
  <c r="W82" i="27"/>
  <c r="C83" i="27"/>
  <c r="J83" i="27"/>
  <c r="R83" i="27"/>
  <c r="X83" i="27"/>
  <c r="J84" i="27"/>
  <c r="R84" i="27"/>
  <c r="Z84" i="27"/>
  <c r="B34" i="27"/>
  <c r="G34" i="27"/>
  <c r="F32" i="27"/>
  <c r="N32" i="27"/>
  <c r="V32" i="27"/>
  <c r="B33" i="27"/>
  <c r="G33" i="27"/>
  <c r="O33" i="27"/>
  <c r="W33" i="27"/>
  <c r="O34" i="27"/>
  <c r="W34" i="27"/>
  <c r="H33" i="27"/>
  <c r="P34" i="27"/>
  <c r="N81" i="27"/>
  <c r="C82" i="27"/>
  <c r="J82" i="27"/>
  <c r="R82" i="27"/>
  <c r="Z82" i="27"/>
  <c r="D83" i="27"/>
  <c r="K83" i="27"/>
  <c r="S83" i="27"/>
  <c r="Z83" i="27"/>
  <c r="D84" i="27"/>
  <c r="K84" i="27"/>
  <c r="S84" i="27"/>
  <c r="AA84" i="27"/>
  <c r="X84" i="27"/>
  <c r="C34" i="27"/>
  <c r="D82" i="27"/>
  <c r="K82" i="27"/>
  <c r="S82" i="27"/>
  <c r="AA82" i="27"/>
  <c r="F83" i="27"/>
  <c r="N83" i="27"/>
  <c r="V83" i="27"/>
  <c r="AA83" i="27"/>
  <c r="F84" i="27"/>
  <c r="N84" i="27"/>
  <c r="V84" i="27"/>
  <c r="AA81" i="27"/>
  <c r="H84" i="27"/>
  <c r="B32" i="27"/>
  <c r="G32" i="27"/>
  <c r="O32" i="27"/>
  <c r="W32" i="27"/>
  <c r="C33" i="27"/>
  <c r="J33" i="27"/>
  <c r="R33" i="27"/>
  <c r="J34" i="27"/>
  <c r="R34" i="27"/>
  <c r="Z34" i="27"/>
  <c r="X33" i="27"/>
  <c r="F82" i="27"/>
  <c r="N82" i="27"/>
  <c r="V82" i="27"/>
  <c r="B83" i="27"/>
  <c r="G83" i="27"/>
  <c r="O83" i="27"/>
  <c r="W83" i="27"/>
  <c r="B84" i="27"/>
  <c r="G84" i="27"/>
  <c r="O84" i="27"/>
  <c r="W84" i="27"/>
  <c r="H83" i="27"/>
  <c r="L84" i="27"/>
  <c r="AI58" i="25"/>
  <c r="AQ58" i="25"/>
  <c r="AY58" i="25"/>
  <c r="AJ58" i="25"/>
  <c r="AR58" i="25"/>
  <c r="AZ58" i="25"/>
  <c r="AN13" i="25"/>
  <c r="AV13" i="25"/>
  <c r="BD13" i="25"/>
  <c r="AM58" i="25"/>
  <c r="AU58" i="25"/>
  <c r="BC58" i="25"/>
  <c r="F32" i="23"/>
  <c r="B32" i="23"/>
  <c r="G32" i="23"/>
  <c r="N32" i="23"/>
  <c r="V32" i="23"/>
  <c r="B33" i="23"/>
  <c r="G33" i="23"/>
  <c r="O33" i="23"/>
  <c r="W33" i="23"/>
  <c r="C34" i="23"/>
  <c r="J34" i="23"/>
  <c r="R34" i="23"/>
  <c r="C82" i="23"/>
  <c r="J82" i="23"/>
  <c r="R82" i="23"/>
  <c r="Z82" i="23"/>
  <c r="D83" i="23"/>
  <c r="K83" i="23"/>
  <c r="S83" i="23"/>
  <c r="AA83" i="23"/>
  <c r="F84" i="23"/>
  <c r="N84" i="23"/>
  <c r="V84" i="23"/>
  <c r="O32" i="23"/>
  <c r="W32" i="23"/>
  <c r="C33" i="23"/>
  <c r="J33" i="23"/>
  <c r="R33" i="23"/>
  <c r="Z33" i="23"/>
  <c r="D34" i="23"/>
  <c r="K34" i="23"/>
  <c r="S34" i="23"/>
  <c r="D82" i="23"/>
  <c r="K82" i="23"/>
  <c r="S82" i="23"/>
  <c r="AA82" i="23"/>
  <c r="F83" i="23"/>
  <c r="N83" i="23"/>
  <c r="V83" i="23"/>
  <c r="B84" i="23"/>
  <c r="G84" i="23"/>
  <c r="O84" i="23"/>
  <c r="W84" i="23"/>
  <c r="O81" i="23"/>
  <c r="AI59" i="21"/>
  <c r="AQ59" i="21"/>
  <c r="AR59" i="21"/>
  <c r="AM59" i="21"/>
  <c r="AU59" i="21"/>
  <c r="BC59" i="21"/>
  <c r="AY59" i="21"/>
  <c r="AJ59" i="21"/>
  <c r="AZ59" i="21"/>
  <c r="AN59" i="21"/>
  <c r="AV59" i="21"/>
  <c r="BD59" i="21"/>
  <c r="K32" i="19"/>
  <c r="S32" i="19"/>
  <c r="AA32" i="19"/>
  <c r="F33" i="19"/>
  <c r="N33" i="19"/>
  <c r="V33" i="19"/>
  <c r="B34" i="19"/>
  <c r="G34" i="19"/>
  <c r="O34" i="19"/>
  <c r="W34" i="19"/>
  <c r="W31" i="19"/>
  <c r="D32" i="19"/>
  <c r="F32" i="19"/>
  <c r="N32" i="19"/>
  <c r="V32" i="19"/>
  <c r="B33" i="19"/>
  <c r="G33" i="19"/>
  <c r="O33" i="19"/>
  <c r="W33" i="19"/>
  <c r="C34" i="19"/>
  <c r="J34" i="19"/>
  <c r="R34" i="19"/>
  <c r="Z34" i="19"/>
  <c r="B82" i="19"/>
  <c r="G82" i="19"/>
  <c r="O82" i="19"/>
  <c r="W82" i="19"/>
  <c r="C83" i="19"/>
  <c r="J83" i="19"/>
  <c r="R83" i="19"/>
  <c r="Z83" i="19"/>
  <c r="D84" i="19"/>
  <c r="K84" i="19"/>
  <c r="S84" i="19"/>
  <c r="AA84" i="19"/>
  <c r="X84" i="19"/>
  <c r="C82" i="19"/>
  <c r="J82" i="19"/>
  <c r="R82" i="19"/>
  <c r="Z82" i="19"/>
  <c r="D83" i="19"/>
  <c r="K83" i="19"/>
  <c r="S83" i="19"/>
  <c r="AA83" i="19"/>
  <c r="F84" i="19"/>
  <c r="N84" i="19"/>
  <c r="V84" i="19"/>
  <c r="AI59" i="17"/>
  <c r="BD15" i="17"/>
  <c r="AR15" i="17"/>
  <c r="AV15" i="17"/>
  <c r="AN15" i="17"/>
  <c r="AJ15" i="17"/>
  <c r="AZ15" i="17"/>
  <c r="AQ59" i="17"/>
  <c r="AQ15" i="17"/>
  <c r="B15" i="17"/>
  <c r="AI15" i="17"/>
  <c r="AJ59" i="17"/>
  <c r="AR59" i="17"/>
  <c r="AZ59" i="17"/>
  <c r="AM59" i="17"/>
  <c r="AM15" i="17"/>
  <c r="AU59" i="17"/>
  <c r="AU15" i="17"/>
  <c r="BC59" i="17"/>
  <c r="BC15" i="17"/>
  <c r="AY59" i="17"/>
  <c r="AY15" i="17"/>
  <c r="AN59" i="17"/>
  <c r="AV59" i="17"/>
  <c r="BD59" i="17"/>
  <c r="B82" i="15"/>
  <c r="G82" i="15"/>
  <c r="O82" i="15"/>
  <c r="W82" i="15"/>
  <c r="C83" i="15"/>
  <c r="J83" i="15"/>
  <c r="R83" i="15"/>
  <c r="Z83" i="15"/>
  <c r="D84" i="15"/>
  <c r="K84" i="15"/>
  <c r="S84" i="15"/>
  <c r="AA84" i="15"/>
  <c r="H84" i="15"/>
  <c r="C82" i="15"/>
  <c r="J82" i="15"/>
  <c r="R82" i="15"/>
  <c r="Z82" i="15"/>
  <c r="D83" i="15"/>
  <c r="K83" i="15"/>
  <c r="S83" i="15"/>
  <c r="AA83" i="15"/>
  <c r="F84" i="15"/>
  <c r="N84" i="15"/>
  <c r="V84" i="15"/>
  <c r="F32" i="15"/>
  <c r="N32" i="15"/>
  <c r="V32" i="15"/>
  <c r="B33" i="15"/>
  <c r="G33" i="15"/>
  <c r="O33" i="15"/>
  <c r="W33" i="15"/>
  <c r="C34" i="15"/>
  <c r="J34" i="15"/>
  <c r="R34" i="15"/>
  <c r="Z34" i="15"/>
  <c r="D82" i="15"/>
  <c r="K82" i="15"/>
  <c r="S82" i="15"/>
  <c r="AA82" i="15"/>
  <c r="F83" i="15"/>
  <c r="N83" i="15"/>
  <c r="V83" i="15"/>
  <c r="B84" i="15"/>
  <c r="G84" i="15"/>
  <c r="O84" i="15"/>
  <c r="W84" i="15"/>
  <c r="R32" i="35"/>
  <c r="Z32" i="35"/>
  <c r="C34" i="35"/>
  <c r="W34" i="35"/>
  <c r="D33" i="31"/>
  <c r="S32" i="31"/>
  <c r="C15" i="17"/>
  <c r="AV13" i="33"/>
  <c r="AQ13" i="33"/>
  <c r="K33" i="31"/>
  <c r="O32" i="31"/>
  <c r="W32" i="31"/>
  <c r="C33" i="31"/>
  <c r="H33" i="31"/>
  <c r="O33" i="31"/>
  <c r="V33" i="31"/>
  <c r="T33" i="31"/>
  <c r="W62" i="9"/>
  <c r="AG13" i="11"/>
  <c r="P39" i="5"/>
  <c r="I51" i="5"/>
  <c r="F32" i="4"/>
  <c r="F56" i="4" s="1"/>
  <c r="N32" i="4"/>
  <c r="N84" i="4"/>
  <c r="O10" i="4"/>
  <c r="I57" i="4"/>
  <c r="Q57" i="4"/>
  <c r="C68" i="4"/>
  <c r="K68" i="4"/>
  <c r="B82" i="4"/>
  <c r="J73" i="4"/>
  <c r="B85" i="4"/>
  <c r="G79" i="4"/>
  <c r="O79" i="4"/>
  <c r="G84" i="4"/>
  <c r="O84" i="4"/>
  <c r="F84" i="4"/>
  <c r="J57" i="4"/>
  <c r="E10" i="4"/>
  <c r="I62" i="4"/>
  <c r="Q62" i="4"/>
  <c r="J21" i="4"/>
  <c r="J67" i="4" s="1"/>
  <c r="E68" i="4"/>
  <c r="M68" i="4"/>
  <c r="I78" i="4"/>
  <c r="Q78" i="4"/>
  <c r="I79" i="4"/>
  <c r="Q79" i="4"/>
  <c r="I84" i="4"/>
  <c r="Q84" i="4"/>
  <c r="Q56" i="4"/>
  <c r="I21" i="4"/>
  <c r="I67" i="4" s="1"/>
  <c r="G10" i="4"/>
  <c r="L21" i="4"/>
  <c r="F68" i="4"/>
  <c r="N68" i="4"/>
  <c r="E73" i="4"/>
  <c r="M73" i="4"/>
  <c r="J79" i="4"/>
  <c r="J84" i="4"/>
  <c r="B58" i="4"/>
  <c r="P79" i="4"/>
  <c r="I56" i="4"/>
  <c r="M57" i="4"/>
  <c r="K62" i="4"/>
  <c r="B64" i="4"/>
  <c r="M67" i="4"/>
  <c r="G68" i="4"/>
  <c r="O68" i="4"/>
  <c r="F73" i="4"/>
  <c r="N73" i="4"/>
  <c r="C79" i="4"/>
  <c r="K79" i="4"/>
  <c r="C84" i="4"/>
  <c r="K84" i="4"/>
  <c r="N56" i="4"/>
  <c r="P32" i="4"/>
  <c r="E57" i="4"/>
  <c r="C62" i="4"/>
  <c r="J10" i="4"/>
  <c r="F57" i="4"/>
  <c r="N57" i="4"/>
  <c r="L62" i="4"/>
  <c r="B65" i="4"/>
  <c r="N21" i="4"/>
  <c r="G21" i="4"/>
  <c r="G78" i="4" s="1"/>
  <c r="O21" i="4"/>
  <c r="O67" i="4" s="1"/>
  <c r="D79" i="4"/>
  <c r="L79" i="4"/>
  <c r="L84" i="4"/>
  <c r="D21" i="4"/>
  <c r="E84" i="4"/>
  <c r="M84" i="4"/>
  <c r="J30" i="3"/>
  <c r="J31" i="3"/>
  <c r="B30" i="3"/>
  <c r="B31" i="3"/>
  <c r="B29" i="3"/>
  <c r="J29" i="3"/>
  <c r="G8" i="3"/>
  <c r="G29" i="3" s="1"/>
  <c r="C29" i="3"/>
  <c r="C40" i="3"/>
  <c r="C46" i="3"/>
  <c r="O34" i="3"/>
  <c r="C41" i="3"/>
  <c r="G30" i="3"/>
  <c r="G31" i="3"/>
  <c r="O41" i="3"/>
  <c r="K8" i="3"/>
  <c r="K29" i="3" s="1"/>
  <c r="B8" i="3"/>
  <c r="H29" i="3"/>
  <c r="P29" i="3"/>
  <c r="C44" i="3"/>
  <c r="E8" i="3"/>
  <c r="E29" i="3" s="1"/>
  <c r="F29" i="3"/>
  <c r="O8" i="3"/>
  <c r="O29" i="3" s="1"/>
  <c r="C8" i="3"/>
  <c r="C30" i="3" s="1"/>
  <c r="K39" i="3"/>
  <c r="R11" i="3"/>
  <c r="AU56" i="37"/>
  <c r="AU13" i="37"/>
  <c r="BC56" i="37"/>
  <c r="BC13" i="37"/>
  <c r="AG56" i="37"/>
  <c r="AG13" i="37"/>
  <c r="AZ56" i="37"/>
  <c r="AZ13" i="37"/>
  <c r="AE56" i="37"/>
  <c r="AE13" i="37"/>
  <c r="AV56" i="37"/>
  <c r="AV13" i="37"/>
  <c r="BD56" i="37"/>
  <c r="BD13" i="37"/>
  <c r="AF56" i="37"/>
  <c r="AF13" i="37"/>
  <c r="AY56" i="37"/>
  <c r="AY13" i="37"/>
  <c r="C32" i="35"/>
  <c r="V32" i="35"/>
  <c r="S34" i="35"/>
  <c r="AA34" i="35"/>
  <c r="D32" i="35"/>
  <c r="W32" i="35"/>
  <c r="B34" i="35"/>
  <c r="V34" i="35"/>
  <c r="AB34" i="35"/>
  <c r="V82" i="35"/>
  <c r="AA84" i="35"/>
  <c r="AJ13" i="33"/>
  <c r="AY13" i="33"/>
  <c r="AM13" i="33"/>
  <c r="AZ13" i="33"/>
  <c r="V32" i="31"/>
  <c r="B33" i="31"/>
  <c r="G33" i="31"/>
  <c r="N33" i="31"/>
  <c r="J32" i="31"/>
  <c r="R23" i="3"/>
  <c r="R45" i="3" s="1"/>
  <c r="R18" i="3"/>
  <c r="R13" i="3"/>
  <c r="R35" i="3" s="1"/>
  <c r="G20" i="13"/>
  <c r="AU13" i="33"/>
  <c r="AR54" i="33"/>
  <c r="AI54" i="33"/>
  <c r="AW54" i="33"/>
  <c r="AN54" i="33"/>
  <c r="S37" i="31"/>
  <c r="R33" i="31"/>
  <c r="G37" i="31"/>
  <c r="F33" i="31"/>
  <c r="N82" i="31"/>
  <c r="J83" i="31"/>
  <c r="W83" i="31"/>
  <c r="K87" i="31"/>
  <c r="R64" i="7"/>
  <c r="C12" i="27"/>
  <c r="C31" i="27" s="1"/>
  <c r="B10" i="26"/>
  <c r="R12" i="6"/>
  <c r="R107" i="7"/>
  <c r="K62" i="19"/>
  <c r="AA62" i="19"/>
  <c r="R14" i="6"/>
  <c r="R10" i="6"/>
  <c r="D10" i="22"/>
  <c r="F10" i="22"/>
  <c r="S142" i="9"/>
  <c r="J62" i="9"/>
  <c r="Z61" i="9"/>
  <c r="H142" i="9"/>
  <c r="J91" i="9"/>
  <c r="S71" i="9"/>
  <c r="C13" i="8"/>
  <c r="K13" i="8"/>
  <c r="C14" i="8"/>
  <c r="K14" i="8"/>
  <c r="H17" i="8"/>
  <c r="P17" i="8"/>
  <c r="H18" i="8"/>
  <c r="P18" i="8"/>
  <c r="H19" i="8"/>
  <c r="P19" i="8"/>
  <c r="S82" i="35"/>
  <c r="Z84" i="35"/>
  <c r="W87" i="35"/>
  <c r="T84" i="35"/>
  <c r="W93" i="35"/>
  <c r="W82" i="35"/>
  <c r="B84" i="35"/>
  <c r="AB84" i="35"/>
  <c r="AA87" i="35"/>
  <c r="B93" i="35"/>
  <c r="Z93" i="35"/>
  <c r="Z82" i="35"/>
  <c r="C84" i="35"/>
  <c r="B87" i="35"/>
  <c r="C93" i="35"/>
  <c r="AA93" i="35"/>
  <c r="B82" i="35"/>
  <c r="AA82" i="35"/>
  <c r="D84" i="35"/>
  <c r="R84" i="35"/>
  <c r="C62" i="35"/>
  <c r="C87" i="35"/>
  <c r="R87" i="35"/>
  <c r="D93" i="35"/>
  <c r="C82" i="35"/>
  <c r="S84" i="35"/>
  <c r="D87" i="35"/>
  <c r="S62" i="35"/>
  <c r="S87" i="35"/>
  <c r="AB87" i="35"/>
  <c r="R93" i="35"/>
  <c r="T93" i="35"/>
  <c r="D12" i="35"/>
  <c r="D82" i="35"/>
  <c r="V84" i="35"/>
  <c r="S93" i="35"/>
  <c r="R82" i="35"/>
  <c r="W84" i="35"/>
  <c r="V87" i="35"/>
  <c r="V93" i="35"/>
  <c r="B62" i="35"/>
  <c r="Z62" i="35"/>
  <c r="AN13" i="33"/>
  <c r="AQ54" i="33"/>
  <c r="AU54" i="33"/>
  <c r="AR13" i="33"/>
  <c r="AW13" i="33"/>
  <c r="AV54" i="33"/>
  <c r="AI13" i="33"/>
  <c r="AJ54" i="33"/>
  <c r="AY54" i="33"/>
  <c r="AM54" i="33"/>
  <c r="AZ54" i="33"/>
  <c r="B82" i="31"/>
  <c r="N32" i="31"/>
  <c r="D43" i="31"/>
  <c r="K82" i="31"/>
  <c r="W82" i="31"/>
  <c r="H83" i="31"/>
  <c r="V83" i="31"/>
  <c r="J62" i="31"/>
  <c r="J87" i="31"/>
  <c r="W87" i="31"/>
  <c r="C93" i="31"/>
  <c r="O93" i="31"/>
  <c r="P93" i="31"/>
  <c r="C82" i="31"/>
  <c r="O82" i="31"/>
  <c r="K83" i="31"/>
  <c r="B87" i="31"/>
  <c r="N87" i="31"/>
  <c r="F93" i="31"/>
  <c r="R93" i="31"/>
  <c r="T93" i="31"/>
  <c r="D82" i="31"/>
  <c r="B83" i="31"/>
  <c r="N83" i="31"/>
  <c r="C87" i="31"/>
  <c r="O87" i="31"/>
  <c r="G93" i="31"/>
  <c r="S93" i="31"/>
  <c r="K37" i="31"/>
  <c r="F82" i="31"/>
  <c r="R82" i="31"/>
  <c r="C83" i="31"/>
  <c r="O83" i="31"/>
  <c r="D87" i="31"/>
  <c r="V93" i="31"/>
  <c r="G82" i="31"/>
  <c r="S82" i="31"/>
  <c r="D83" i="31"/>
  <c r="F87" i="31"/>
  <c r="R62" i="31"/>
  <c r="R87" i="31"/>
  <c r="T83" i="31"/>
  <c r="J93" i="31"/>
  <c r="W93" i="31"/>
  <c r="J33" i="31"/>
  <c r="W33" i="31"/>
  <c r="F83" i="31"/>
  <c r="R83" i="31"/>
  <c r="G87" i="31"/>
  <c r="S87" i="31"/>
  <c r="K93" i="31"/>
  <c r="X93" i="31"/>
  <c r="J82" i="31"/>
  <c r="V82" i="31"/>
  <c r="G83" i="31"/>
  <c r="S83" i="31"/>
  <c r="V87" i="31"/>
  <c r="B93" i="31"/>
  <c r="N93" i="31"/>
  <c r="C12" i="31"/>
  <c r="D12" i="31"/>
  <c r="J12" i="31"/>
  <c r="R12" i="31"/>
  <c r="D62" i="35"/>
  <c r="O62" i="35"/>
  <c r="C12" i="35"/>
  <c r="B12" i="35"/>
  <c r="W12" i="35"/>
  <c r="V12" i="35"/>
  <c r="S10" i="34"/>
  <c r="H10" i="34"/>
  <c r="B10" i="34"/>
  <c r="K62" i="31"/>
  <c r="G12" i="31"/>
  <c r="S62" i="31"/>
  <c r="S81" i="31" s="1"/>
  <c r="L10" i="30"/>
  <c r="P105" i="7"/>
  <c r="Q110" i="7"/>
  <c r="Q99" i="7" s="1"/>
  <c r="O105" i="7"/>
  <c r="W12" i="27"/>
  <c r="R126" i="8"/>
  <c r="W62" i="19"/>
  <c r="W81" i="19" s="1"/>
  <c r="Z10" i="26"/>
  <c r="D10" i="18"/>
  <c r="O10" i="26"/>
  <c r="AA10" i="26"/>
  <c r="P10" i="26"/>
  <c r="AA10" i="18"/>
  <c r="R10" i="18"/>
  <c r="W10" i="26"/>
  <c r="W12" i="23"/>
  <c r="K10" i="22"/>
  <c r="F10" i="18"/>
  <c r="G10" i="18"/>
  <c r="B10" i="18"/>
  <c r="Z10" i="18"/>
  <c r="J10" i="22"/>
  <c r="V10" i="22"/>
  <c r="V12" i="19"/>
  <c r="K10" i="18"/>
  <c r="C20" i="13"/>
  <c r="N20" i="13"/>
  <c r="D20" i="13"/>
  <c r="O20" i="13"/>
  <c r="R20" i="13"/>
  <c r="S20" i="13"/>
  <c r="T20" i="13"/>
  <c r="AE13" i="11"/>
  <c r="AR13" i="11"/>
  <c r="BC104" i="11"/>
  <c r="J71" i="9"/>
  <c r="J142" i="9"/>
  <c r="G142" i="9"/>
  <c r="R142" i="9"/>
  <c r="K91" i="9"/>
  <c r="Z60" i="9"/>
  <c r="N40" i="9"/>
  <c r="R10" i="9"/>
  <c r="W62" i="15"/>
  <c r="N62" i="15"/>
  <c r="F10" i="14"/>
  <c r="R10" i="14"/>
  <c r="N61" i="9"/>
  <c r="B65" i="9"/>
  <c r="O65" i="9"/>
  <c r="R65" i="9"/>
  <c r="D60" i="9"/>
  <c r="F62" i="9"/>
  <c r="G40" i="9"/>
  <c r="W40" i="9"/>
  <c r="J10" i="9"/>
  <c r="T10" i="9"/>
  <c r="D142" i="9"/>
  <c r="O142" i="9"/>
  <c r="D40" i="9"/>
  <c r="F40" i="9"/>
  <c r="AA40" i="9"/>
  <c r="O10" i="9"/>
  <c r="Z10" i="9"/>
  <c r="D10" i="9"/>
  <c r="C10" i="9"/>
  <c r="K65" i="9"/>
  <c r="N116" i="9"/>
  <c r="W122" i="9"/>
  <c r="AA142" i="9"/>
  <c r="G10" i="9"/>
  <c r="N10" i="9"/>
  <c r="X10" i="9"/>
  <c r="N12" i="31"/>
  <c r="V12" i="31"/>
  <c r="V31" i="31" s="1"/>
  <c r="O62" i="31"/>
  <c r="G62" i="31"/>
  <c r="G81" i="31" s="1"/>
  <c r="B12" i="31"/>
  <c r="D62" i="31"/>
  <c r="C62" i="15"/>
  <c r="D62" i="15"/>
  <c r="J62" i="15"/>
  <c r="J81" i="15" s="1"/>
  <c r="Z62" i="15"/>
  <c r="Z81" i="15" s="1"/>
  <c r="L21" i="38"/>
  <c r="C18" i="38"/>
  <c r="E20" i="38"/>
  <c r="E22" i="38"/>
  <c r="G20" i="38"/>
  <c r="I22" i="38"/>
  <c r="K20" i="38"/>
  <c r="K22" i="38"/>
  <c r="K18" i="38" s="1"/>
  <c r="M20" i="38"/>
  <c r="M22" i="38"/>
  <c r="O20" i="38"/>
  <c r="Q22" i="38"/>
  <c r="X56" i="37"/>
  <c r="T13" i="37"/>
  <c r="AB11" i="36"/>
  <c r="X11" i="36"/>
  <c r="F62" i="35"/>
  <c r="K12" i="35"/>
  <c r="F12" i="35"/>
  <c r="S12" i="35"/>
  <c r="S31" i="35" s="1"/>
  <c r="J12" i="35"/>
  <c r="Z12" i="35"/>
  <c r="Z31" i="35" s="1"/>
  <c r="P13" i="35"/>
  <c r="V62" i="35"/>
  <c r="V81" i="35" s="1"/>
  <c r="H62" i="35"/>
  <c r="AA12" i="35"/>
  <c r="P62" i="35"/>
  <c r="T12" i="35"/>
  <c r="AB63" i="35"/>
  <c r="X15" i="35"/>
  <c r="X34" i="35" s="1"/>
  <c r="X13" i="35"/>
  <c r="X32" i="35" s="1"/>
  <c r="W62" i="35"/>
  <c r="T63" i="35"/>
  <c r="T82" i="35" s="1"/>
  <c r="T62" i="35"/>
  <c r="T81" i="35" s="1"/>
  <c r="H12" i="35"/>
  <c r="P12" i="35"/>
  <c r="AB13" i="35"/>
  <c r="AB32" i="35" s="1"/>
  <c r="D10" i="34"/>
  <c r="G10" i="34"/>
  <c r="J10" i="34"/>
  <c r="AA10" i="34"/>
  <c r="O10" i="34"/>
  <c r="AB11" i="34"/>
  <c r="X10" i="34"/>
  <c r="V10" i="34"/>
  <c r="K10" i="34"/>
  <c r="X13" i="33"/>
  <c r="BA13" i="33" s="1"/>
  <c r="L54" i="33"/>
  <c r="P13" i="33"/>
  <c r="AS13" i="33" s="1"/>
  <c r="H13" i="33"/>
  <c r="AK13" i="33" s="1"/>
  <c r="AB11" i="32"/>
  <c r="L11" i="32"/>
  <c r="T11" i="32"/>
  <c r="H11" i="32"/>
  <c r="X11" i="32"/>
  <c r="P11" i="32"/>
  <c r="Z62" i="31"/>
  <c r="W12" i="31"/>
  <c r="Z12" i="31"/>
  <c r="O12" i="31"/>
  <c r="O31" i="31" s="1"/>
  <c r="AA12" i="31"/>
  <c r="AA62" i="31"/>
  <c r="K12" i="31"/>
  <c r="K31" i="31" s="1"/>
  <c r="AB63" i="31"/>
  <c r="H62" i="31"/>
  <c r="L13" i="31"/>
  <c r="L32" i="31" s="1"/>
  <c r="L43" i="31"/>
  <c r="T13" i="31"/>
  <c r="T32" i="31" s="1"/>
  <c r="AB18" i="31"/>
  <c r="AB12" i="31" s="1"/>
  <c r="N62" i="31"/>
  <c r="X13" i="31"/>
  <c r="X32" i="31" s="1"/>
  <c r="AB68" i="31"/>
  <c r="AB62" i="31" s="1"/>
  <c r="B62" i="31"/>
  <c r="P13" i="31"/>
  <c r="P32" i="31" s="1"/>
  <c r="C62" i="31"/>
  <c r="W62" i="31"/>
  <c r="H43" i="31"/>
  <c r="H37" i="31"/>
  <c r="AB13" i="31"/>
  <c r="H13" i="31"/>
  <c r="H32" i="31" s="1"/>
  <c r="X14" i="31"/>
  <c r="X33" i="31" s="1"/>
  <c r="X37" i="31"/>
  <c r="P14" i="31"/>
  <c r="P33" i="31" s="1"/>
  <c r="L37" i="31"/>
  <c r="P43" i="31"/>
  <c r="P37" i="31"/>
  <c r="B10" i="30"/>
  <c r="C10" i="30"/>
  <c r="N10" i="30"/>
  <c r="X10" i="30"/>
  <c r="F10" i="30"/>
  <c r="R10" i="30"/>
  <c r="G10" i="30"/>
  <c r="AB10" i="30"/>
  <c r="AA10" i="30"/>
  <c r="P10" i="30"/>
  <c r="K10" i="30"/>
  <c r="V10" i="30"/>
  <c r="C59" i="29"/>
  <c r="H13" i="29"/>
  <c r="L59" i="29"/>
  <c r="P13" i="29"/>
  <c r="X13" i="29"/>
  <c r="X59" i="29"/>
  <c r="H59" i="29"/>
  <c r="AK59" i="29" s="1"/>
  <c r="AB11" i="28"/>
  <c r="T11" i="28"/>
  <c r="P11" i="28"/>
  <c r="L11" i="28"/>
  <c r="X11" i="28"/>
  <c r="K12" i="27"/>
  <c r="Z12" i="27"/>
  <c r="Z31" i="27" s="1"/>
  <c r="T63" i="27"/>
  <c r="AB63" i="27"/>
  <c r="O12" i="27"/>
  <c r="O31" i="27" s="1"/>
  <c r="P63" i="27"/>
  <c r="F62" i="27"/>
  <c r="B12" i="27"/>
  <c r="B31" i="27" s="1"/>
  <c r="P13" i="27"/>
  <c r="X63" i="27"/>
  <c r="F12" i="27"/>
  <c r="F31" i="27" s="1"/>
  <c r="W62" i="27"/>
  <c r="R102" i="7"/>
  <c r="J12" i="27"/>
  <c r="D62" i="27"/>
  <c r="D81" i="27" s="1"/>
  <c r="V12" i="27"/>
  <c r="V31" i="27" s="1"/>
  <c r="K62" i="27"/>
  <c r="AB65" i="27"/>
  <c r="L63" i="27"/>
  <c r="X13" i="27"/>
  <c r="X32" i="27" s="1"/>
  <c r="J62" i="27"/>
  <c r="T13" i="27"/>
  <c r="T32" i="27" s="1"/>
  <c r="AB14" i="27"/>
  <c r="AB33" i="27" s="1"/>
  <c r="T14" i="27"/>
  <c r="T33" i="27" s="1"/>
  <c r="AB15" i="27"/>
  <c r="L13" i="27"/>
  <c r="L32" i="27" s="1"/>
  <c r="AB13" i="27"/>
  <c r="X12" i="27"/>
  <c r="S10" i="26"/>
  <c r="G10" i="26"/>
  <c r="L10" i="26"/>
  <c r="AB10" i="26"/>
  <c r="P58" i="25"/>
  <c r="AS58" i="25" s="1"/>
  <c r="B58" i="25"/>
  <c r="X58" i="25"/>
  <c r="L58" i="25"/>
  <c r="AB13" i="25"/>
  <c r="AB58" i="25"/>
  <c r="T11" i="24"/>
  <c r="AB11" i="24"/>
  <c r="L11" i="24"/>
  <c r="H11" i="24"/>
  <c r="P11" i="24"/>
  <c r="B12" i="23"/>
  <c r="B31" i="23" s="1"/>
  <c r="N62" i="23"/>
  <c r="C62" i="23"/>
  <c r="X63" i="23"/>
  <c r="K12" i="23"/>
  <c r="R103" i="7"/>
  <c r="V12" i="23"/>
  <c r="V31" i="23" s="1"/>
  <c r="J62" i="23"/>
  <c r="P64" i="23"/>
  <c r="D12" i="23"/>
  <c r="L63" i="23"/>
  <c r="L82" i="23" s="1"/>
  <c r="P63" i="23"/>
  <c r="P82" i="23" s="1"/>
  <c r="T63" i="23"/>
  <c r="D62" i="23"/>
  <c r="D81" i="23" s="1"/>
  <c r="H64" i="23"/>
  <c r="H83" i="23" s="1"/>
  <c r="AB63" i="23"/>
  <c r="AB82" i="23" s="1"/>
  <c r="F62" i="23"/>
  <c r="K62" i="23"/>
  <c r="K81" i="23" s="1"/>
  <c r="Z12" i="23"/>
  <c r="Z31" i="23" s="1"/>
  <c r="J12" i="23"/>
  <c r="J31" i="23" s="1"/>
  <c r="V62" i="23"/>
  <c r="S62" i="23"/>
  <c r="W62" i="23"/>
  <c r="W81" i="23" s="1"/>
  <c r="T64" i="23"/>
  <c r="T83" i="23" s="1"/>
  <c r="H14" i="23"/>
  <c r="AB12" i="23"/>
  <c r="T13" i="23"/>
  <c r="T32" i="23" s="1"/>
  <c r="H62" i="23"/>
  <c r="AB65" i="23"/>
  <c r="X14" i="23"/>
  <c r="X33" i="23" s="1"/>
  <c r="AB14" i="23"/>
  <c r="AB33" i="23" s="1"/>
  <c r="L15" i="23"/>
  <c r="L34" i="23" s="1"/>
  <c r="H15" i="23"/>
  <c r="H34" i="23" s="1"/>
  <c r="X15" i="23"/>
  <c r="X34" i="23" s="1"/>
  <c r="G10" i="22"/>
  <c r="S10" i="22"/>
  <c r="N10" i="22"/>
  <c r="AA10" i="22"/>
  <c r="C10" i="22"/>
  <c r="AB11" i="22"/>
  <c r="P11" i="22"/>
  <c r="AB10" i="22"/>
  <c r="X12" i="22"/>
  <c r="L10" i="22"/>
  <c r="B10" i="22"/>
  <c r="X11" i="22"/>
  <c r="B59" i="21"/>
  <c r="L13" i="21"/>
  <c r="AO13" i="21" s="1"/>
  <c r="L59" i="21"/>
  <c r="T13" i="21"/>
  <c r="B13" i="21"/>
  <c r="AE13" i="21" s="1"/>
  <c r="T59" i="21"/>
  <c r="AW59" i="21" s="1"/>
  <c r="T11" i="20"/>
  <c r="H11" i="20"/>
  <c r="X11" i="20"/>
  <c r="AB11" i="20"/>
  <c r="L11" i="20"/>
  <c r="P11" i="20"/>
  <c r="Z12" i="19"/>
  <c r="F62" i="19"/>
  <c r="V62" i="19"/>
  <c r="J62" i="19"/>
  <c r="Z62" i="19"/>
  <c r="Z81" i="19" s="1"/>
  <c r="K12" i="19"/>
  <c r="K31" i="19" s="1"/>
  <c r="J12" i="19"/>
  <c r="B62" i="19"/>
  <c r="O62" i="19"/>
  <c r="T64" i="19"/>
  <c r="D12" i="19"/>
  <c r="S12" i="19"/>
  <c r="S62" i="19"/>
  <c r="B12" i="19"/>
  <c r="O12" i="19"/>
  <c r="O31" i="19" s="1"/>
  <c r="D62" i="19"/>
  <c r="D81" i="19" s="1"/>
  <c r="L15" i="19"/>
  <c r="L34" i="19" s="1"/>
  <c r="X14" i="19"/>
  <c r="L63" i="19"/>
  <c r="L82" i="19" s="1"/>
  <c r="AB13" i="19"/>
  <c r="X64" i="19"/>
  <c r="T14" i="19"/>
  <c r="X63" i="19"/>
  <c r="H64" i="19"/>
  <c r="H83" i="19" s="1"/>
  <c r="AB63" i="19"/>
  <c r="L13" i="19"/>
  <c r="AB15" i="19"/>
  <c r="AB34" i="19" s="1"/>
  <c r="P63" i="19"/>
  <c r="P13" i="19"/>
  <c r="H14" i="19"/>
  <c r="P14" i="19"/>
  <c r="X13" i="19"/>
  <c r="X32" i="19" s="1"/>
  <c r="H15" i="19"/>
  <c r="H34" i="19" s="1"/>
  <c r="V10" i="18"/>
  <c r="P10" i="18"/>
  <c r="T11" i="18"/>
  <c r="AB10" i="18"/>
  <c r="C10" i="18"/>
  <c r="N10" i="18"/>
  <c r="H10" i="18"/>
  <c r="J10" i="18"/>
  <c r="W10" i="18"/>
  <c r="S10" i="18"/>
  <c r="L10" i="18"/>
  <c r="X12" i="18"/>
  <c r="B59" i="17"/>
  <c r="AE59" i="17" s="1"/>
  <c r="T59" i="17"/>
  <c r="L15" i="17"/>
  <c r="H59" i="17"/>
  <c r="T15" i="17"/>
  <c r="L59" i="17"/>
  <c r="H11" i="16"/>
  <c r="K12" i="15"/>
  <c r="AA62" i="15"/>
  <c r="AB64" i="15"/>
  <c r="AB83" i="15" s="1"/>
  <c r="F62" i="15"/>
  <c r="B62" i="15"/>
  <c r="B81" i="15" s="1"/>
  <c r="O62" i="15"/>
  <c r="O81" i="15" s="1"/>
  <c r="W12" i="15"/>
  <c r="W31" i="15" s="1"/>
  <c r="C12" i="15"/>
  <c r="C31" i="15" s="1"/>
  <c r="X63" i="15"/>
  <c r="X82" i="15" s="1"/>
  <c r="P13" i="15"/>
  <c r="K62" i="15"/>
  <c r="K81" i="15" s="1"/>
  <c r="S12" i="15"/>
  <c r="T13" i="15"/>
  <c r="T32" i="15" s="1"/>
  <c r="X13" i="15"/>
  <c r="AB13" i="15"/>
  <c r="AB32" i="15" s="1"/>
  <c r="L63" i="15"/>
  <c r="T64" i="15"/>
  <c r="T83" i="15" s="1"/>
  <c r="X14" i="15"/>
  <c r="L65" i="15"/>
  <c r="L84" i="15" s="1"/>
  <c r="T63" i="15"/>
  <c r="AB15" i="15"/>
  <c r="AB34" i="15" s="1"/>
  <c r="P63" i="15"/>
  <c r="P82" i="15" s="1"/>
  <c r="S62" i="15"/>
  <c r="S81" i="15" s="1"/>
  <c r="X64" i="15"/>
  <c r="X83" i="15" s="1"/>
  <c r="AB62" i="15"/>
  <c r="B12" i="15"/>
  <c r="V12" i="15"/>
  <c r="V31" i="15" s="1"/>
  <c r="D12" i="15"/>
  <c r="D31" i="15" s="1"/>
  <c r="AB14" i="15"/>
  <c r="AA12" i="15"/>
  <c r="AA31" i="15" s="1"/>
  <c r="L13" i="15"/>
  <c r="L32" i="15" s="1"/>
  <c r="X15" i="15"/>
  <c r="X34" i="15" s="1"/>
  <c r="J12" i="15"/>
  <c r="T14" i="15"/>
  <c r="H14" i="15"/>
  <c r="H33" i="15" s="1"/>
  <c r="N12" i="15"/>
  <c r="N31" i="15" s="1"/>
  <c r="P15" i="15"/>
  <c r="P34" i="15" s="1"/>
  <c r="P14" i="15"/>
  <c r="V61" i="9"/>
  <c r="W65" i="9"/>
  <c r="Z71" i="9"/>
  <c r="F142" i="9"/>
  <c r="J61" i="9"/>
  <c r="N71" i="9"/>
  <c r="AA60" i="9"/>
  <c r="K61" i="9"/>
  <c r="O71" i="9"/>
  <c r="Z122" i="9"/>
  <c r="V65" i="9"/>
  <c r="O60" i="9"/>
  <c r="D71" i="9"/>
  <c r="N122" i="9"/>
  <c r="AA122" i="9"/>
  <c r="W60" i="9"/>
  <c r="C91" i="9"/>
  <c r="Z173" i="9"/>
  <c r="N62" i="9"/>
  <c r="N65" i="9"/>
  <c r="W91" i="9"/>
  <c r="B60" i="9"/>
  <c r="C62" i="9"/>
  <c r="S61" i="9"/>
  <c r="W71" i="9"/>
  <c r="G61" i="9"/>
  <c r="N91" i="9"/>
  <c r="G10" i="14"/>
  <c r="S10" i="14"/>
  <c r="J10" i="14"/>
  <c r="H11" i="14"/>
  <c r="N10" i="14"/>
  <c r="H10" i="14"/>
  <c r="T11" i="14"/>
  <c r="AB12" i="14"/>
  <c r="V10" i="14"/>
  <c r="W10" i="14"/>
  <c r="K10" i="14"/>
  <c r="H20" i="13"/>
  <c r="B86" i="13"/>
  <c r="N86" i="13"/>
  <c r="C86" i="13"/>
  <c r="O86" i="13"/>
  <c r="D86" i="13"/>
  <c r="J53" i="13"/>
  <c r="J20" i="13"/>
  <c r="K53" i="13"/>
  <c r="K20" i="13"/>
  <c r="B53" i="13"/>
  <c r="B20" i="13"/>
  <c r="L53" i="13"/>
  <c r="L20" i="13"/>
  <c r="C53" i="13"/>
  <c r="N53" i="13"/>
  <c r="F86" i="13"/>
  <c r="R86" i="13"/>
  <c r="D53" i="13"/>
  <c r="O53" i="13"/>
  <c r="F53" i="13"/>
  <c r="S86" i="13"/>
  <c r="R53" i="13"/>
  <c r="J86" i="13"/>
  <c r="T86" i="13"/>
  <c r="G86" i="13"/>
  <c r="G53" i="13"/>
  <c r="S53" i="13"/>
  <c r="K86" i="13"/>
  <c r="H86" i="13"/>
  <c r="H53" i="13"/>
  <c r="T53" i="13"/>
  <c r="L86" i="13"/>
  <c r="AB104" i="11"/>
  <c r="AO40" i="11"/>
  <c r="BE20" i="11"/>
  <c r="BE36" i="11"/>
  <c r="AM13" i="11"/>
  <c r="BC13" i="11"/>
  <c r="AW38" i="11"/>
  <c r="AF13" i="11"/>
  <c r="AU57" i="11"/>
  <c r="AY57" i="11"/>
  <c r="AJ57" i="11"/>
  <c r="AZ13" i="11"/>
  <c r="BA83" i="11"/>
  <c r="AS85" i="11"/>
  <c r="AO39" i="11"/>
  <c r="BA116" i="11"/>
  <c r="AS34" i="11"/>
  <c r="AM57" i="11"/>
  <c r="AN104" i="11"/>
  <c r="AW113" i="11"/>
  <c r="AK106" i="11"/>
  <c r="AS112" i="11"/>
  <c r="AK114" i="11"/>
  <c r="BA126" i="11"/>
  <c r="BA124" i="11"/>
  <c r="AQ104" i="11"/>
  <c r="AK112" i="11"/>
  <c r="BE119" i="11"/>
  <c r="AO115" i="11"/>
  <c r="AG57" i="11"/>
  <c r="AV57" i="11"/>
  <c r="AI104" i="11"/>
  <c r="AK120" i="11"/>
  <c r="AO123" i="11"/>
  <c r="AS66" i="11"/>
  <c r="AW25" i="11"/>
  <c r="AS74" i="11"/>
  <c r="AO35" i="11"/>
  <c r="BA80" i="11"/>
  <c r="AS82" i="11"/>
  <c r="BA31" i="11"/>
  <c r="AS107" i="11"/>
  <c r="AW63" i="11"/>
  <c r="BA113" i="11"/>
  <c r="AK117" i="11"/>
  <c r="AW71" i="11"/>
  <c r="AO73" i="11"/>
  <c r="BA121" i="11"/>
  <c r="AS123" i="11"/>
  <c r="BE77" i="11"/>
  <c r="AK125" i="11"/>
  <c r="AW79" i="11"/>
  <c r="AO81" i="11"/>
  <c r="BA130" i="11"/>
  <c r="AS84" i="11"/>
  <c r="BE85" i="11"/>
  <c r="AK19" i="11"/>
  <c r="AB13" i="11"/>
  <c r="AS17" i="11"/>
  <c r="AS26" i="11"/>
  <c r="BA109" i="11"/>
  <c r="AS111" i="11"/>
  <c r="AK113" i="11"/>
  <c r="BA117" i="11"/>
  <c r="AK129" i="11"/>
  <c r="BE60" i="11"/>
  <c r="AS67" i="11"/>
  <c r="AW70" i="11"/>
  <c r="AO72" i="11"/>
  <c r="BA73" i="11"/>
  <c r="BE76" i="11"/>
  <c r="AW78" i="11"/>
  <c r="AO80" i="11"/>
  <c r="BA81" i="11"/>
  <c r="AS83" i="11"/>
  <c r="BE84" i="11"/>
  <c r="BA39" i="11"/>
  <c r="AS118" i="11"/>
  <c r="AW121" i="11"/>
  <c r="AK128" i="11"/>
  <c r="BA132" i="11"/>
  <c r="AW15" i="11"/>
  <c r="BA15" i="11"/>
  <c r="BA17" i="11"/>
  <c r="BA18" i="11"/>
  <c r="BE21" i="11"/>
  <c r="AK23" i="11"/>
  <c r="AO25" i="11"/>
  <c r="AW27" i="11"/>
  <c r="AK27" i="11"/>
  <c r="BA30" i="11"/>
  <c r="BE31" i="11"/>
  <c r="AK34" i="11"/>
  <c r="AO79" i="11"/>
  <c r="AO37" i="11"/>
  <c r="AS38" i="11"/>
  <c r="BE41" i="11"/>
  <c r="BC57" i="11"/>
  <c r="AO60" i="11"/>
  <c r="BA61" i="11"/>
  <c r="AS63" i="11"/>
  <c r="BE64" i="11"/>
  <c r="AW66" i="11"/>
  <c r="AO68" i="11"/>
  <c r="BA69" i="11"/>
  <c r="AS71" i="11"/>
  <c r="BE72" i="11"/>
  <c r="AW74" i="11"/>
  <c r="AO76" i="11"/>
  <c r="BA77" i="11"/>
  <c r="AS79" i="11"/>
  <c r="BE80" i="11"/>
  <c r="AW82" i="11"/>
  <c r="AO84" i="11"/>
  <c r="BA85" i="11"/>
  <c r="BD104" i="11"/>
  <c r="BE108" i="11"/>
  <c r="AW110" i="11"/>
  <c r="AO112" i="11"/>
  <c r="BE116" i="11"/>
  <c r="AW118" i="11"/>
  <c r="AO120" i="11"/>
  <c r="BE124" i="11"/>
  <c r="AW126" i="11"/>
  <c r="AO128" i="11"/>
  <c r="BA129" i="11"/>
  <c r="AS131" i="11"/>
  <c r="BE132" i="11"/>
  <c r="AW17" i="11"/>
  <c r="BE61" i="11"/>
  <c r="BE69" i="11"/>
  <c r="AE104" i="11"/>
  <c r="AR104" i="11"/>
  <c r="BA110" i="11"/>
  <c r="BA118" i="11"/>
  <c r="AS120" i="11"/>
  <c r="AS128" i="11"/>
  <c r="AK130" i="11"/>
  <c r="AN13" i="11"/>
  <c r="AO16" i="11"/>
  <c r="BA28" i="11"/>
  <c r="AK32" i="11"/>
  <c r="AO65" i="11"/>
  <c r="AS115" i="11"/>
  <c r="AI13" i="11"/>
  <c r="BE59" i="11"/>
  <c r="AK22" i="11"/>
  <c r="AS23" i="11"/>
  <c r="AW68" i="11"/>
  <c r="AW69" i="11"/>
  <c r="BA26" i="11"/>
  <c r="BE29" i="11"/>
  <c r="AK31" i="11"/>
  <c r="AO33" i="11"/>
  <c r="AW35" i="11"/>
  <c r="AK35" i="11"/>
  <c r="BA38" i="11"/>
  <c r="AE57" i="11"/>
  <c r="AR57" i="11"/>
  <c r="AW107" i="11"/>
  <c r="AO109" i="11"/>
  <c r="BA63" i="11"/>
  <c r="AS65" i="11"/>
  <c r="BE113" i="11"/>
  <c r="AW115" i="11"/>
  <c r="AO117" i="11"/>
  <c r="BA71" i="11"/>
  <c r="AS73" i="11"/>
  <c r="BE121" i="11"/>
  <c r="AW123" i="11"/>
  <c r="AO125" i="11"/>
  <c r="BA79" i="11"/>
  <c r="AS81" i="11"/>
  <c r="BE129" i="11"/>
  <c r="AW131" i="11"/>
  <c r="AO106" i="11"/>
  <c r="BA107" i="11"/>
  <c r="AS109" i="11"/>
  <c r="BE110" i="11"/>
  <c r="AK111" i="11"/>
  <c r="AW112" i="11"/>
  <c r="AO114" i="11"/>
  <c r="BA115" i="11"/>
  <c r="AS117" i="11"/>
  <c r="BE118" i="11"/>
  <c r="AK119" i="11"/>
  <c r="AW120" i="11"/>
  <c r="AO122" i="11"/>
  <c r="BA123" i="11"/>
  <c r="AS125" i="11"/>
  <c r="BE126" i="11"/>
  <c r="AK127" i="11"/>
  <c r="AW128" i="11"/>
  <c r="AO130" i="11"/>
  <c r="BA131" i="11"/>
  <c r="AV13" i="11"/>
  <c r="BE83" i="11"/>
  <c r="AK109" i="11"/>
  <c r="AY13" i="11"/>
  <c r="BE15" i="11"/>
  <c r="BE16" i="11"/>
  <c r="AS18" i="11"/>
  <c r="AK21" i="11"/>
  <c r="AW23" i="11"/>
  <c r="BA23" i="11"/>
  <c r="BA25" i="11"/>
  <c r="AS32" i="11"/>
  <c r="BA35" i="11"/>
  <c r="BA36" i="11"/>
  <c r="BE38" i="11"/>
  <c r="AK40" i="11"/>
  <c r="AF104" i="11"/>
  <c r="AU104" i="11"/>
  <c r="BA60" i="11"/>
  <c r="H57" i="11"/>
  <c r="AW65" i="11"/>
  <c r="BA68" i="11"/>
  <c r="AW73" i="11"/>
  <c r="BA76" i="11"/>
  <c r="BE79" i="11"/>
  <c r="AW81" i="11"/>
  <c r="AO83" i="11"/>
  <c r="BA84" i="11"/>
  <c r="AG104" i="11"/>
  <c r="AV104" i="11"/>
  <c r="AS106" i="11"/>
  <c r="BE107" i="11"/>
  <c r="AK108" i="11"/>
  <c r="AW109" i="11"/>
  <c r="AO111" i="11"/>
  <c r="BA112" i="11"/>
  <c r="AS114" i="11"/>
  <c r="BE115" i="11"/>
  <c r="AK116" i="11"/>
  <c r="AW117" i="11"/>
  <c r="AO119" i="11"/>
  <c r="BA120" i="11"/>
  <c r="AS122" i="11"/>
  <c r="BE123" i="11"/>
  <c r="AK124" i="11"/>
  <c r="AW125" i="11"/>
  <c r="AO127" i="11"/>
  <c r="BA128" i="11"/>
  <c r="AS130" i="11"/>
  <c r="BE131" i="11"/>
  <c r="AO24" i="11"/>
  <c r="AW77" i="11"/>
  <c r="AO64" i="11"/>
  <c r="AS75" i="11"/>
  <c r="AS119" i="11"/>
  <c r="AK121" i="11"/>
  <c r="BE128" i="11"/>
  <c r="AW130" i="11"/>
  <c r="AN57" i="11"/>
  <c r="BD13" i="11"/>
  <c r="AK15" i="11"/>
  <c r="AO17" i="11"/>
  <c r="AO62" i="11"/>
  <c r="AS64" i="11"/>
  <c r="BE67" i="11"/>
  <c r="AK29" i="11"/>
  <c r="AW31" i="11"/>
  <c r="BA33" i="11"/>
  <c r="AO36" i="11"/>
  <c r="AS40" i="11"/>
  <c r="AW106" i="11"/>
  <c r="AO108" i="11"/>
  <c r="BA62" i="11"/>
  <c r="AB57" i="11"/>
  <c r="AW114" i="11"/>
  <c r="AO116" i="11"/>
  <c r="BA70" i="11"/>
  <c r="BE120" i="11"/>
  <c r="AW122" i="11"/>
  <c r="AO124" i="11"/>
  <c r="BA78" i="11"/>
  <c r="AS80" i="11"/>
  <c r="BE81" i="11"/>
  <c r="AW83" i="11"/>
  <c r="AO85" i="11"/>
  <c r="AY104" i="11"/>
  <c r="BA106" i="11"/>
  <c r="BE109" i="11"/>
  <c r="AK110" i="11"/>
  <c r="AW111" i="11"/>
  <c r="AO113" i="11"/>
  <c r="BA114" i="11"/>
  <c r="BE117" i="11"/>
  <c r="AK118" i="11"/>
  <c r="AW119" i="11"/>
  <c r="BA122" i="11"/>
  <c r="BE125" i="11"/>
  <c r="AK126" i="11"/>
  <c r="AW127" i="11"/>
  <c r="AO129" i="11"/>
  <c r="AK16" i="11"/>
  <c r="AO63" i="11"/>
  <c r="AS19" i="11"/>
  <c r="AS22" i="11"/>
  <c r="BE28" i="11"/>
  <c r="AS59" i="11"/>
  <c r="AW62" i="11"/>
  <c r="BA65" i="11"/>
  <c r="BE68" i="11"/>
  <c r="T104" i="11"/>
  <c r="BA125" i="11"/>
  <c r="AS127" i="11"/>
  <c r="AO132" i="11"/>
  <c r="AQ13" i="11"/>
  <c r="AS16" i="11"/>
  <c r="AW19" i="11"/>
  <c r="BA22" i="11"/>
  <c r="BE23" i="11"/>
  <c r="AK26" i="11"/>
  <c r="AO71" i="11"/>
  <c r="AO29" i="11"/>
  <c r="AS30" i="11"/>
  <c r="BE33" i="11"/>
  <c r="AK38" i="11"/>
  <c r="AS39" i="11"/>
  <c r="AW84" i="11"/>
  <c r="AW85" i="11"/>
  <c r="AJ104" i="11"/>
  <c r="AZ57" i="11"/>
  <c r="AS108" i="11"/>
  <c r="BE62" i="11"/>
  <c r="AW64" i="11"/>
  <c r="AO66" i="11"/>
  <c r="AS116" i="11"/>
  <c r="BE70" i="11"/>
  <c r="AW72" i="11"/>
  <c r="AO74" i="11"/>
  <c r="AS124" i="11"/>
  <c r="BE78" i="11"/>
  <c r="AW80" i="11"/>
  <c r="AO82" i="11"/>
  <c r="AS132" i="11"/>
  <c r="AM104" i="11"/>
  <c r="AZ104" i="11"/>
  <c r="BE106" i="11"/>
  <c r="AK107" i="11"/>
  <c r="AW108" i="11"/>
  <c r="AO110" i="11"/>
  <c r="BA111" i="11"/>
  <c r="AS113" i="11"/>
  <c r="BE114" i="11"/>
  <c r="AK115" i="11"/>
  <c r="AW116" i="11"/>
  <c r="AO118" i="11"/>
  <c r="BA119" i="11"/>
  <c r="AS121" i="11"/>
  <c r="BE122" i="11"/>
  <c r="AK123" i="11"/>
  <c r="AW124" i="11"/>
  <c r="AO126" i="11"/>
  <c r="BA127" i="11"/>
  <c r="AS129" i="11"/>
  <c r="BE130" i="11"/>
  <c r="AK131" i="11"/>
  <c r="AW132" i="11"/>
  <c r="C71" i="9"/>
  <c r="R71" i="9"/>
  <c r="O61" i="9"/>
  <c r="W167" i="9"/>
  <c r="Z65" i="9"/>
  <c r="J116" i="9"/>
  <c r="K62" i="9"/>
  <c r="Z62" i="9"/>
  <c r="AA61" i="9"/>
  <c r="C40" i="9"/>
  <c r="D173" i="9"/>
  <c r="O173" i="9"/>
  <c r="B122" i="9"/>
  <c r="S173" i="9"/>
  <c r="C122" i="9"/>
  <c r="S122" i="9"/>
  <c r="D122" i="9"/>
  <c r="W173" i="9"/>
  <c r="V122" i="9"/>
  <c r="O122" i="9"/>
  <c r="B173" i="9"/>
  <c r="C65" i="9"/>
  <c r="B116" i="9"/>
  <c r="B167" i="9"/>
  <c r="C116" i="9"/>
  <c r="R116" i="9"/>
  <c r="C167" i="9"/>
  <c r="N167" i="9"/>
  <c r="R40" i="9"/>
  <c r="O167" i="9"/>
  <c r="F167" i="9"/>
  <c r="R167" i="9"/>
  <c r="G116" i="9"/>
  <c r="W116" i="9"/>
  <c r="G167" i="9"/>
  <c r="K60" i="9"/>
  <c r="H113" i="9"/>
  <c r="AB72" i="9"/>
  <c r="B62" i="9"/>
  <c r="AA62" i="9"/>
  <c r="R61" i="9"/>
  <c r="F61" i="9"/>
  <c r="V60" i="9"/>
  <c r="O62" i="9"/>
  <c r="F113" i="9"/>
  <c r="X91" i="9"/>
  <c r="D62" i="9"/>
  <c r="T94" i="9"/>
  <c r="H61" i="9"/>
  <c r="N60" i="9"/>
  <c r="T91" i="9"/>
  <c r="L67" i="9"/>
  <c r="T68" i="9"/>
  <c r="N112" i="9"/>
  <c r="H123" i="9"/>
  <c r="L62" i="9"/>
  <c r="J113" i="9"/>
  <c r="V113" i="9"/>
  <c r="AB118" i="9"/>
  <c r="J111" i="9"/>
  <c r="D112" i="9"/>
  <c r="AA112" i="9"/>
  <c r="B162" i="9"/>
  <c r="H163" i="9"/>
  <c r="S60" i="9"/>
  <c r="C61" i="9"/>
  <c r="G60" i="9"/>
  <c r="F122" i="9"/>
  <c r="S62" i="9"/>
  <c r="F71" i="9"/>
  <c r="F60" i="9"/>
  <c r="Z142" i="9"/>
  <c r="W61" i="9"/>
  <c r="G62" i="9"/>
  <c r="R62" i="9"/>
  <c r="R60" i="9"/>
  <c r="B61" i="9"/>
  <c r="C142" i="9"/>
  <c r="N142" i="9"/>
  <c r="K111" i="9"/>
  <c r="V111" i="9"/>
  <c r="F112" i="9"/>
  <c r="R112" i="9"/>
  <c r="AB93" i="9"/>
  <c r="K113" i="9"/>
  <c r="W113" i="9"/>
  <c r="X123" i="9"/>
  <c r="L175" i="9"/>
  <c r="J163" i="9"/>
  <c r="B111" i="9"/>
  <c r="W111" i="9"/>
  <c r="G112" i="9"/>
  <c r="S112" i="9"/>
  <c r="B113" i="9"/>
  <c r="X94" i="9"/>
  <c r="X118" i="9"/>
  <c r="AB123" i="9"/>
  <c r="H174" i="9"/>
  <c r="P175" i="9"/>
  <c r="C164" i="9"/>
  <c r="C111" i="9"/>
  <c r="N111" i="9"/>
  <c r="H112" i="9"/>
  <c r="C113" i="9"/>
  <c r="N113" i="9"/>
  <c r="N164" i="9"/>
  <c r="D111" i="9"/>
  <c r="O111" i="9"/>
  <c r="Z111" i="9"/>
  <c r="J112" i="9"/>
  <c r="H119" i="9"/>
  <c r="L93" i="9"/>
  <c r="L163" i="9" s="1"/>
  <c r="C163" i="9"/>
  <c r="N163" i="9"/>
  <c r="S164" i="9"/>
  <c r="L169" i="9"/>
  <c r="T170" i="9"/>
  <c r="W164" i="9"/>
  <c r="H170" i="9"/>
  <c r="F111" i="9"/>
  <c r="AA111" i="9"/>
  <c r="P124" i="9"/>
  <c r="L124" i="9"/>
  <c r="T162" i="9"/>
  <c r="D163" i="9"/>
  <c r="O163" i="9"/>
  <c r="Z163" i="9"/>
  <c r="J164" i="9"/>
  <c r="S113" i="9"/>
  <c r="J162" i="9"/>
  <c r="V162" i="9"/>
  <c r="F163" i="9"/>
  <c r="AA163" i="9"/>
  <c r="K164" i="9"/>
  <c r="X174" i="9"/>
  <c r="F162" i="9"/>
  <c r="D61" i="9"/>
  <c r="O112" i="9"/>
  <c r="Z112" i="9"/>
  <c r="L118" i="9"/>
  <c r="T119" i="9"/>
  <c r="P123" i="9"/>
  <c r="K162" i="9"/>
  <c r="W162" i="9"/>
  <c r="AB174" i="9"/>
  <c r="AA162" i="9"/>
  <c r="S10" i="9"/>
  <c r="P10" i="9"/>
  <c r="AA10" i="9"/>
  <c r="F10" i="9"/>
  <c r="D105" i="7"/>
  <c r="E17" i="8"/>
  <c r="M17" i="8"/>
  <c r="E18" i="8"/>
  <c r="M18" i="8"/>
  <c r="E19" i="8"/>
  <c r="M19" i="8"/>
  <c r="C21" i="8"/>
  <c r="G121" i="7"/>
  <c r="G99" i="7" s="1"/>
  <c r="H121" i="7"/>
  <c r="H99" i="7" s="1"/>
  <c r="I14" i="8"/>
  <c r="Q14" i="8"/>
  <c r="I13" i="8"/>
  <c r="Q13" i="8"/>
  <c r="J14" i="8"/>
  <c r="O121" i="7"/>
  <c r="O99" i="7" s="1"/>
  <c r="C105" i="7"/>
  <c r="I12" i="8"/>
  <c r="Q12" i="8"/>
  <c r="J13" i="8"/>
  <c r="I22" i="8"/>
  <c r="Q22" i="8"/>
  <c r="C27" i="8"/>
  <c r="K27" i="8"/>
  <c r="G32" i="8"/>
  <c r="O32" i="8"/>
  <c r="G33" i="8"/>
  <c r="O33" i="8"/>
  <c r="G38" i="8"/>
  <c r="O38" i="8"/>
  <c r="G16" i="8"/>
  <c r="J12" i="8"/>
  <c r="D27" i="8"/>
  <c r="L27" i="8"/>
  <c r="P32" i="8"/>
  <c r="H33" i="8"/>
  <c r="P33" i="8"/>
  <c r="H38" i="8"/>
  <c r="P38" i="8"/>
  <c r="J110" i="7"/>
  <c r="G10" i="8"/>
  <c r="P11" i="8"/>
  <c r="G56" i="7"/>
  <c r="G11" i="8" s="1"/>
  <c r="C10" i="8"/>
  <c r="F11" i="8"/>
  <c r="N11" i="8"/>
  <c r="G13" i="8"/>
  <c r="O13" i="8"/>
  <c r="K16" i="8"/>
  <c r="G21" i="8"/>
  <c r="J56" i="7"/>
  <c r="E10" i="8"/>
  <c r="O11" i="8"/>
  <c r="G12" i="8"/>
  <c r="O12" i="8"/>
  <c r="G22" i="8"/>
  <c r="O22" i="8"/>
  <c r="E61" i="7"/>
  <c r="E16" i="8" s="1"/>
  <c r="K66" i="7"/>
  <c r="K55" i="7" s="1"/>
  <c r="M10" i="8"/>
  <c r="I11" i="8"/>
  <c r="Q11" i="8"/>
  <c r="O16" i="8"/>
  <c r="O21" i="8"/>
  <c r="C16" i="8"/>
  <c r="J11" i="8"/>
  <c r="D14" i="8"/>
  <c r="L14" i="8"/>
  <c r="I17" i="8"/>
  <c r="Q17" i="8"/>
  <c r="I18" i="8"/>
  <c r="Q18" i="8"/>
  <c r="I19" i="8"/>
  <c r="Q19" i="8"/>
  <c r="Q21" i="8"/>
  <c r="J22" i="8"/>
  <c r="O66" i="7"/>
  <c r="O55" i="7" s="1"/>
  <c r="M16" i="8"/>
  <c r="L13" i="8"/>
  <c r="Q77" i="7"/>
  <c r="Q55" i="7" s="1"/>
  <c r="D11" i="8"/>
  <c r="L11" i="8"/>
  <c r="D12" i="8"/>
  <c r="L12" i="8"/>
  <c r="E13" i="8"/>
  <c r="M13" i="8"/>
  <c r="E21" i="8"/>
  <c r="H11" i="8"/>
  <c r="D13" i="8"/>
  <c r="Q16" i="8"/>
  <c r="Q32" i="8"/>
  <c r="E11" i="8"/>
  <c r="M11" i="8"/>
  <c r="E12" i="8"/>
  <c r="M12" i="8"/>
  <c r="G14" i="8"/>
  <c r="O14" i="8"/>
  <c r="I16" i="8"/>
  <c r="D17" i="8"/>
  <c r="L17" i="8"/>
  <c r="D18" i="8"/>
  <c r="L18" i="8"/>
  <c r="D19" i="8"/>
  <c r="L19" i="8"/>
  <c r="B12" i="6"/>
  <c r="B10" i="6"/>
  <c r="B11" i="6"/>
  <c r="C9" i="6"/>
  <c r="C31" i="6" s="1"/>
  <c r="K9" i="6"/>
  <c r="K32" i="6" s="1"/>
  <c r="D9" i="6"/>
  <c r="D32" i="6" s="1"/>
  <c r="I9" i="6"/>
  <c r="I33" i="6" s="1"/>
  <c r="L9" i="6"/>
  <c r="L31" i="6" s="1"/>
  <c r="Q9" i="6"/>
  <c r="Q32" i="6" s="1"/>
  <c r="O37" i="6"/>
  <c r="H42" i="6"/>
  <c r="F46" i="6"/>
  <c r="B43" i="6"/>
  <c r="F38" i="6"/>
  <c r="L42" i="6"/>
  <c r="J46" i="6"/>
  <c r="L48" i="6"/>
  <c r="J38" i="6"/>
  <c r="P42" i="6"/>
  <c r="N46" i="6"/>
  <c r="P48" i="6"/>
  <c r="H48" i="6"/>
  <c r="E41" i="6"/>
  <c r="C43" i="6"/>
  <c r="E47" i="6"/>
  <c r="H9" i="6"/>
  <c r="H33" i="6" s="1"/>
  <c r="I41" i="6"/>
  <c r="G43" i="6"/>
  <c r="I47" i="6"/>
  <c r="C37" i="6"/>
  <c r="M41" i="6"/>
  <c r="K43" i="6"/>
  <c r="M47" i="6"/>
  <c r="B42" i="6"/>
  <c r="G37" i="6"/>
  <c r="Q41" i="6"/>
  <c r="O43" i="6"/>
  <c r="Q47" i="6"/>
  <c r="P9" i="6"/>
  <c r="P33" i="6" s="1"/>
  <c r="K37" i="6"/>
  <c r="D42" i="6"/>
  <c r="B46" i="6"/>
  <c r="D48" i="6"/>
  <c r="I45" i="5"/>
  <c r="Q45" i="5"/>
  <c r="Q51" i="5"/>
  <c r="E45" i="5"/>
  <c r="M45" i="5"/>
  <c r="E51" i="5"/>
  <c r="M51" i="5"/>
  <c r="G45" i="5"/>
  <c r="O45" i="5"/>
  <c r="H45" i="5"/>
  <c r="P45" i="5"/>
  <c r="H51" i="5"/>
  <c r="P51" i="5"/>
  <c r="G39" i="5"/>
  <c r="O51" i="5"/>
  <c r="J45" i="5"/>
  <c r="B51" i="5"/>
  <c r="J51" i="5"/>
  <c r="C45" i="5"/>
  <c r="K45" i="5"/>
  <c r="C51" i="5"/>
  <c r="K51" i="5"/>
  <c r="D45" i="5"/>
  <c r="L45" i="5"/>
  <c r="D51" i="5"/>
  <c r="L51" i="5"/>
  <c r="G51" i="5"/>
  <c r="F45" i="5"/>
  <c r="N45" i="5"/>
  <c r="F51" i="5"/>
  <c r="N51" i="5"/>
  <c r="E18" i="38"/>
  <c r="F20" i="38"/>
  <c r="F18" i="38" s="1"/>
  <c r="N20" i="38"/>
  <c r="N18" i="38" s="1"/>
  <c r="D22" i="38"/>
  <c r="D18" i="38" s="1"/>
  <c r="L22" i="38"/>
  <c r="L18" i="38" s="1"/>
  <c r="F21" i="38"/>
  <c r="N21" i="38"/>
  <c r="H20" i="38"/>
  <c r="P20" i="38"/>
  <c r="G21" i="38"/>
  <c r="G18" i="38" s="1"/>
  <c r="O21" i="38"/>
  <c r="O18" i="38" s="1"/>
  <c r="I20" i="38"/>
  <c r="I18" i="38" s="1"/>
  <c r="Q20" i="38"/>
  <c r="Q18" i="38" s="1"/>
  <c r="H21" i="38"/>
  <c r="P21" i="38"/>
  <c r="B20" i="38"/>
  <c r="J20" i="38"/>
  <c r="B21" i="38"/>
  <c r="J21" i="38"/>
  <c r="X13" i="37"/>
  <c r="AB56" i="37"/>
  <c r="T56" i="37"/>
  <c r="AB13" i="37"/>
  <c r="AA62" i="35"/>
  <c r="R12" i="35"/>
  <c r="R31" i="35" s="1"/>
  <c r="AB12" i="35"/>
  <c r="L12" i="35"/>
  <c r="R62" i="35"/>
  <c r="AB62" i="35"/>
  <c r="L62" i="35"/>
  <c r="AB10" i="34"/>
  <c r="T10" i="34"/>
  <c r="L10" i="34"/>
  <c r="B54" i="33"/>
  <c r="B13" i="33"/>
  <c r="C54" i="33"/>
  <c r="C13" i="33"/>
  <c r="L14" i="31"/>
  <c r="L64" i="31"/>
  <c r="F12" i="31"/>
  <c r="F62" i="31"/>
  <c r="P62" i="31"/>
  <c r="L12" i="30"/>
  <c r="T10" i="30"/>
  <c r="AB59" i="29"/>
  <c r="AB13" i="29"/>
  <c r="T59" i="29"/>
  <c r="T13" i="29"/>
  <c r="B59" i="29"/>
  <c r="B13" i="29"/>
  <c r="L13" i="29"/>
  <c r="AO13" i="29" s="1"/>
  <c r="C13" i="29"/>
  <c r="AF13" i="29" s="1"/>
  <c r="P59" i="29"/>
  <c r="H13" i="27"/>
  <c r="H32" i="27" s="1"/>
  <c r="L14" i="27"/>
  <c r="H63" i="27"/>
  <c r="L64" i="27"/>
  <c r="G12" i="27"/>
  <c r="R12" i="27"/>
  <c r="R31" i="27" s="1"/>
  <c r="G62" i="27"/>
  <c r="R62" i="27"/>
  <c r="S12" i="27"/>
  <c r="S31" i="27" s="1"/>
  <c r="P14" i="27"/>
  <c r="T15" i="27"/>
  <c r="H62" i="27"/>
  <c r="S62" i="27"/>
  <c r="S81" i="27" s="1"/>
  <c r="P64" i="27"/>
  <c r="P83" i="27" s="1"/>
  <c r="T65" i="27"/>
  <c r="T84" i="27" s="1"/>
  <c r="H10" i="26"/>
  <c r="L12" i="26"/>
  <c r="T10" i="26"/>
  <c r="T13" i="25"/>
  <c r="B13" i="25"/>
  <c r="L13" i="25"/>
  <c r="C13" i="25"/>
  <c r="X13" i="25"/>
  <c r="BA13" i="25" s="1"/>
  <c r="H58" i="25"/>
  <c r="AK58" i="25" s="1"/>
  <c r="H13" i="25"/>
  <c r="C58" i="25"/>
  <c r="AF58" i="25" s="1"/>
  <c r="T58" i="25"/>
  <c r="AW58" i="25" s="1"/>
  <c r="R62" i="23"/>
  <c r="L64" i="23"/>
  <c r="AA12" i="23"/>
  <c r="AA31" i="23" s="1"/>
  <c r="P15" i="23"/>
  <c r="P34" i="23" s="1"/>
  <c r="G62" i="23"/>
  <c r="T65" i="23"/>
  <c r="T84" i="23" s="1"/>
  <c r="F12" i="23"/>
  <c r="F31" i="23" s="1"/>
  <c r="C12" i="23"/>
  <c r="N12" i="23"/>
  <c r="H63" i="23"/>
  <c r="H13" i="23"/>
  <c r="L14" i="23"/>
  <c r="G12" i="23"/>
  <c r="G31" i="23" s="1"/>
  <c r="R12" i="23"/>
  <c r="R31" i="23" s="1"/>
  <c r="S12" i="23"/>
  <c r="P14" i="23"/>
  <c r="P33" i="23" s="1"/>
  <c r="T15" i="23"/>
  <c r="X13" i="23"/>
  <c r="X10" i="22"/>
  <c r="C13" i="21"/>
  <c r="AF13" i="21" s="1"/>
  <c r="X13" i="21"/>
  <c r="BA13" i="21" s="1"/>
  <c r="C59" i="21"/>
  <c r="X59" i="21"/>
  <c r="P13" i="21"/>
  <c r="P59" i="21"/>
  <c r="AS59" i="21" s="1"/>
  <c r="AB13" i="21"/>
  <c r="BE13" i="21" s="1"/>
  <c r="AB59" i="21"/>
  <c r="H13" i="21"/>
  <c r="H59" i="21"/>
  <c r="AK59" i="21" s="1"/>
  <c r="C12" i="19"/>
  <c r="N12" i="19"/>
  <c r="C62" i="19"/>
  <c r="N62" i="19"/>
  <c r="H13" i="19"/>
  <c r="H32" i="19" s="1"/>
  <c r="L14" i="19"/>
  <c r="P15" i="19"/>
  <c r="P34" i="19" s="1"/>
  <c r="H63" i="19"/>
  <c r="L64" i="19"/>
  <c r="L83" i="19" s="1"/>
  <c r="F12" i="19"/>
  <c r="AA12" i="19"/>
  <c r="AA31" i="19" s="1"/>
  <c r="T13" i="19"/>
  <c r="T63" i="19"/>
  <c r="G12" i="19"/>
  <c r="R12" i="19"/>
  <c r="G62" i="19"/>
  <c r="G81" i="19" s="1"/>
  <c r="R62" i="19"/>
  <c r="T15" i="19"/>
  <c r="P64" i="19"/>
  <c r="T65" i="19"/>
  <c r="AB14" i="19"/>
  <c r="AB64" i="19"/>
  <c r="AB12" i="18"/>
  <c r="T10" i="18"/>
  <c r="X15" i="17"/>
  <c r="C59" i="17"/>
  <c r="AF59" i="17" s="1"/>
  <c r="X59" i="17"/>
  <c r="P15" i="17"/>
  <c r="P59" i="17"/>
  <c r="AB15" i="17"/>
  <c r="AB59" i="17"/>
  <c r="H15" i="17"/>
  <c r="H13" i="15"/>
  <c r="H32" i="15" s="1"/>
  <c r="L14" i="15"/>
  <c r="L33" i="15" s="1"/>
  <c r="H63" i="15"/>
  <c r="H82" i="15" s="1"/>
  <c r="L64" i="15"/>
  <c r="G12" i="15"/>
  <c r="G31" i="15" s="1"/>
  <c r="R12" i="15"/>
  <c r="R31" i="15" s="1"/>
  <c r="G62" i="15"/>
  <c r="G81" i="15" s="1"/>
  <c r="R62" i="15"/>
  <c r="T15" i="15"/>
  <c r="T34" i="15" s="1"/>
  <c r="P64" i="15"/>
  <c r="P83" i="15" s="1"/>
  <c r="T65" i="15"/>
  <c r="T84" i="15" s="1"/>
  <c r="AB10" i="14"/>
  <c r="P10" i="14"/>
  <c r="T10" i="14"/>
  <c r="T56" i="13"/>
  <c r="P45" i="13"/>
  <c r="H88" i="13"/>
  <c r="P12" i="13"/>
  <c r="X13" i="11"/>
  <c r="AJ13" i="11"/>
  <c r="AU13" i="11"/>
  <c r="AW16" i="11"/>
  <c r="AO18" i="11"/>
  <c r="BE22" i="11"/>
  <c r="AW24" i="11"/>
  <c r="AS25" i="11"/>
  <c r="AO26" i="11"/>
  <c r="BE30" i="11"/>
  <c r="AW32" i="11"/>
  <c r="AS33" i="11"/>
  <c r="AO34" i="11"/>
  <c r="AW40" i="11"/>
  <c r="AS41" i="11"/>
  <c r="T57" i="11"/>
  <c r="AF57" i="11"/>
  <c r="AQ57" i="11"/>
  <c r="AW59" i="11"/>
  <c r="AS60" i="11"/>
  <c r="AO61" i="11"/>
  <c r="BE65" i="11"/>
  <c r="BA66" i="11"/>
  <c r="AW67" i="11"/>
  <c r="AS68" i="11"/>
  <c r="AO69" i="11"/>
  <c r="BE73" i="11"/>
  <c r="BA74" i="11"/>
  <c r="AW75" i="11"/>
  <c r="AS76" i="11"/>
  <c r="AO77" i="11"/>
  <c r="BA82" i="11"/>
  <c r="P104" i="11"/>
  <c r="AO107" i="11"/>
  <c r="BE111" i="11"/>
  <c r="AK132" i="11"/>
  <c r="AS20" i="11"/>
  <c r="AS28" i="11"/>
  <c r="P13" i="11"/>
  <c r="L57" i="11"/>
  <c r="AI57" i="11"/>
  <c r="BD57" i="11"/>
  <c r="AO59" i="11"/>
  <c r="BE63" i="11"/>
  <c r="BA64" i="11"/>
  <c r="AO67" i="11"/>
  <c r="BE71" i="11"/>
  <c r="BA72" i="11"/>
  <c r="AO75" i="11"/>
  <c r="H104" i="11"/>
  <c r="AO121" i="11"/>
  <c r="AK122" i="11"/>
  <c r="BE82" i="11"/>
  <c r="BE112" i="11"/>
  <c r="H13" i="11"/>
  <c r="T13" i="11"/>
  <c r="P57" i="11"/>
  <c r="X104" i="11"/>
  <c r="BA104" i="11" s="1"/>
  <c r="L13" i="11"/>
  <c r="L66" i="9"/>
  <c r="L60" i="9"/>
  <c r="T67" i="9"/>
  <c r="T112" i="9"/>
  <c r="AB68" i="9"/>
  <c r="AB62" i="9"/>
  <c r="K40" i="9"/>
  <c r="K71" i="9"/>
  <c r="D116" i="9"/>
  <c r="D91" i="9"/>
  <c r="H117" i="9"/>
  <c r="P118" i="9"/>
  <c r="X119" i="9"/>
  <c r="K122" i="9"/>
  <c r="AB124" i="9"/>
  <c r="V164" i="9"/>
  <c r="D167" i="9"/>
  <c r="L168" i="9"/>
  <c r="T169" i="9"/>
  <c r="S65" i="9"/>
  <c r="S40" i="9"/>
  <c r="X167" i="9"/>
  <c r="AA71" i="9"/>
  <c r="H73" i="9"/>
  <c r="F116" i="9"/>
  <c r="F91" i="9"/>
  <c r="R22" i="4" s="1"/>
  <c r="S116" i="9"/>
  <c r="L117" i="9"/>
  <c r="T118" i="9"/>
  <c r="AB119" i="9"/>
  <c r="S111" i="9"/>
  <c r="G163" i="9"/>
  <c r="R163" i="9"/>
  <c r="P168" i="9"/>
  <c r="P143" i="9"/>
  <c r="X142" i="9"/>
  <c r="L173" i="9"/>
  <c r="S163" i="9"/>
  <c r="X169" i="9"/>
  <c r="T60" i="9"/>
  <c r="T167" i="9"/>
  <c r="V62" i="9"/>
  <c r="T111" i="9"/>
  <c r="AA113" i="9"/>
  <c r="S167" i="9"/>
  <c r="D162" i="9"/>
  <c r="B164" i="9"/>
  <c r="AA116" i="9"/>
  <c r="AA91" i="9"/>
  <c r="J122" i="9"/>
  <c r="X170" i="9"/>
  <c r="T123" i="9"/>
  <c r="T174" i="9"/>
  <c r="AB175" i="9"/>
  <c r="Z113" i="9"/>
  <c r="H124" i="9"/>
  <c r="B112" i="9"/>
  <c r="C162" i="9"/>
  <c r="N162" i="9"/>
  <c r="D164" i="9"/>
  <c r="O164" i="9"/>
  <c r="Z164" i="9"/>
  <c r="V116" i="9"/>
  <c r="V167" i="9"/>
  <c r="V142" i="9"/>
  <c r="AA173" i="9"/>
  <c r="AA167" i="9"/>
  <c r="X68" i="9"/>
  <c r="P91" i="9"/>
  <c r="P169" i="9"/>
  <c r="H12" i="9"/>
  <c r="J60" i="9"/>
  <c r="J65" i="9"/>
  <c r="J40" i="9"/>
  <c r="T73" i="9"/>
  <c r="T175" i="9"/>
  <c r="C60" i="9"/>
  <c r="D65" i="9"/>
  <c r="V112" i="9"/>
  <c r="D113" i="9"/>
  <c r="O113" i="9"/>
  <c r="R91" i="9"/>
  <c r="R122" i="9"/>
  <c r="C112" i="9"/>
  <c r="K163" i="9"/>
  <c r="V163" i="9"/>
  <c r="F164" i="9"/>
  <c r="AA164" i="9"/>
  <c r="J167" i="9"/>
  <c r="AB168" i="9"/>
  <c r="L170" i="9"/>
  <c r="F173" i="9"/>
  <c r="O162" i="9"/>
  <c r="AB170" i="9"/>
  <c r="H175" i="9"/>
  <c r="P67" i="9"/>
  <c r="P61" i="9"/>
  <c r="H13" i="9"/>
  <c r="H67" i="9"/>
  <c r="G71" i="9"/>
  <c r="T71" i="9"/>
  <c r="P71" i="9"/>
  <c r="P174" i="9"/>
  <c r="P72" i="9"/>
  <c r="X124" i="9"/>
  <c r="X73" i="9"/>
  <c r="X71" i="9"/>
  <c r="X61" i="9"/>
  <c r="L72" i="9"/>
  <c r="K112" i="9"/>
  <c r="AB117" i="9"/>
  <c r="AB92" i="9"/>
  <c r="L119" i="9"/>
  <c r="R162" i="9"/>
  <c r="B163" i="9"/>
  <c r="W163" i="9"/>
  <c r="G164" i="9"/>
  <c r="G113" i="9"/>
  <c r="R164" i="9"/>
  <c r="R113" i="9"/>
  <c r="K116" i="9"/>
  <c r="K167" i="9"/>
  <c r="K142" i="9"/>
  <c r="Z167" i="9"/>
  <c r="H169" i="9"/>
  <c r="P170" i="9"/>
  <c r="G173" i="9"/>
  <c r="R173" i="9"/>
  <c r="L174" i="9"/>
  <c r="Z162" i="9"/>
  <c r="K173" i="9"/>
  <c r="W112" i="9"/>
  <c r="H168" i="9"/>
  <c r="J173" i="9"/>
  <c r="AB11" i="9"/>
  <c r="AB10" i="9"/>
  <c r="L10" i="9"/>
  <c r="L13" i="9"/>
  <c r="AA65" i="9"/>
  <c r="V40" i="9"/>
  <c r="V71" i="9"/>
  <c r="T72" i="9"/>
  <c r="G111" i="9"/>
  <c r="R111" i="9"/>
  <c r="O116" i="9"/>
  <c r="O91" i="9"/>
  <c r="Z116" i="9"/>
  <c r="Z91" i="9"/>
  <c r="R87" i="4" s="1"/>
  <c r="H118" i="9"/>
  <c r="P119" i="9"/>
  <c r="P94" i="9"/>
  <c r="P113" i="9" s="1"/>
  <c r="G91" i="9"/>
  <c r="G122" i="9"/>
  <c r="L122" i="9"/>
  <c r="T124" i="9"/>
  <c r="G162" i="9"/>
  <c r="S162" i="9"/>
  <c r="X175" i="9"/>
  <c r="V173" i="9"/>
  <c r="X67" i="9"/>
  <c r="C173" i="9"/>
  <c r="N173" i="9"/>
  <c r="L123" i="9"/>
  <c r="X143" i="9"/>
  <c r="X111" i="9" s="1"/>
  <c r="AB144" i="9"/>
  <c r="AB67" i="9"/>
  <c r="B142" i="9"/>
  <c r="L142" i="9"/>
  <c r="W142" i="9"/>
  <c r="N51" i="2"/>
  <c r="N50" i="2"/>
  <c r="O50" i="2"/>
  <c r="N38" i="2"/>
  <c r="N39" i="2"/>
  <c r="O51" i="2"/>
  <c r="N40" i="2"/>
  <c r="J17" i="2"/>
  <c r="E28" i="2"/>
  <c r="M28" i="2"/>
  <c r="L38" i="2"/>
  <c r="M39" i="2"/>
  <c r="E50" i="2"/>
  <c r="M50" i="2"/>
  <c r="E51" i="2"/>
  <c r="M51" i="2"/>
  <c r="M30" i="3"/>
  <c r="E31" i="3"/>
  <c r="M31" i="3"/>
  <c r="E36" i="3"/>
  <c r="E35" i="3"/>
  <c r="E34" i="3"/>
  <c r="M36" i="3"/>
  <c r="M35" i="3"/>
  <c r="M34" i="3"/>
  <c r="F41" i="3"/>
  <c r="F40" i="3"/>
  <c r="F39" i="3"/>
  <c r="N41" i="3"/>
  <c r="N40" i="3"/>
  <c r="N39" i="3"/>
  <c r="F46" i="3"/>
  <c r="F45" i="3"/>
  <c r="F44" i="3"/>
  <c r="N46" i="3"/>
  <c r="N45" i="3"/>
  <c r="N44" i="3"/>
  <c r="C35" i="3"/>
  <c r="K40" i="3"/>
  <c r="G44" i="3"/>
  <c r="G46" i="3"/>
  <c r="N67" i="4"/>
  <c r="G67" i="4"/>
  <c r="D84" i="4"/>
  <c r="J16" i="2"/>
  <c r="E27" i="2"/>
  <c r="M27" i="2"/>
  <c r="M38" i="2"/>
  <c r="O40" i="2"/>
  <c r="O44" i="2"/>
  <c r="O52" i="2" s="1"/>
  <c r="N29" i="3"/>
  <c r="F30" i="3"/>
  <c r="N30" i="3"/>
  <c r="F31" i="3"/>
  <c r="N31" i="3"/>
  <c r="F36" i="3"/>
  <c r="F35" i="3"/>
  <c r="F34" i="3"/>
  <c r="N36" i="3"/>
  <c r="N35" i="3"/>
  <c r="N34" i="3"/>
  <c r="G35" i="3"/>
  <c r="O40" i="3"/>
  <c r="K44" i="3"/>
  <c r="K46" i="3"/>
  <c r="M56" i="4"/>
  <c r="E21" i="4"/>
  <c r="E67" i="4" s="1"/>
  <c r="H73" i="4"/>
  <c r="P73" i="4"/>
  <c r="M78" i="4"/>
  <c r="E79" i="4"/>
  <c r="M79" i="4"/>
  <c r="D17" i="2"/>
  <c r="L17" i="2"/>
  <c r="G28" i="2"/>
  <c r="O28" i="2"/>
  <c r="P40" i="2"/>
  <c r="G50" i="2"/>
  <c r="G51" i="2"/>
  <c r="H41" i="3"/>
  <c r="H40" i="3"/>
  <c r="H39" i="3"/>
  <c r="P41" i="3"/>
  <c r="P40" i="3"/>
  <c r="P39" i="3"/>
  <c r="H46" i="3"/>
  <c r="H45" i="3"/>
  <c r="H44" i="3"/>
  <c r="P46" i="3"/>
  <c r="P45" i="3"/>
  <c r="P44" i="3"/>
  <c r="K35" i="3"/>
  <c r="G39" i="3"/>
  <c r="O44" i="3"/>
  <c r="F67" i="4"/>
  <c r="F78" i="4"/>
  <c r="N78" i="4"/>
  <c r="E17" i="2"/>
  <c r="M17" i="2"/>
  <c r="H28" i="2"/>
  <c r="P28" i="2"/>
  <c r="Q40" i="2"/>
  <c r="H30" i="3"/>
  <c r="P30" i="3"/>
  <c r="H31" i="3"/>
  <c r="P31" i="3"/>
  <c r="H36" i="3"/>
  <c r="H35" i="3"/>
  <c r="H34" i="3"/>
  <c r="P36" i="3"/>
  <c r="P35" i="3"/>
  <c r="P34" i="3"/>
  <c r="I41" i="3"/>
  <c r="I40" i="3"/>
  <c r="I39" i="3"/>
  <c r="Q41" i="3"/>
  <c r="Q40" i="3"/>
  <c r="Q39" i="3"/>
  <c r="I46" i="3"/>
  <c r="I45" i="3"/>
  <c r="I44" i="3"/>
  <c r="Q46" i="3"/>
  <c r="Q45" i="3"/>
  <c r="Q44" i="3"/>
  <c r="C34" i="3"/>
  <c r="C56" i="4"/>
  <c r="H62" i="4"/>
  <c r="H10" i="4"/>
  <c r="H56" i="4" s="1"/>
  <c r="P62" i="4"/>
  <c r="P10" i="4"/>
  <c r="P56" i="4" s="1"/>
  <c r="E16" i="2"/>
  <c r="M16" i="2"/>
  <c r="F17" i="2"/>
  <c r="N17" i="2"/>
  <c r="H27" i="2"/>
  <c r="P27" i="2"/>
  <c r="I28" i="2"/>
  <c r="Q28" i="2"/>
  <c r="Q39" i="2"/>
  <c r="B44" i="2"/>
  <c r="B50" i="2" s="1"/>
  <c r="I50" i="2"/>
  <c r="Q50" i="2"/>
  <c r="I51" i="2"/>
  <c r="Q51" i="2"/>
  <c r="I8" i="3"/>
  <c r="Q8" i="3"/>
  <c r="Q29" i="3" s="1"/>
  <c r="I36" i="3"/>
  <c r="I35" i="3"/>
  <c r="I34" i="3"/>
  <c r="Q36" i="3"/>
  <c r="Q35" i="3"/>
  <c r="Q34" i="3"/>
  <c r="J41" i="3"/>
  <c r="J40" i="3"/>
  <c r="J39" i="3"/>
  <c r="B46" i="3"/>
  <c r="B45" i="3"/>
  <c r="B44" i="3"/>
  <c r="J46" i="3"/>
  <c r="J45" i="3"/>
  <c r="J44" i="3"/>
  <c r="G34" i="3"/>
  <c r="B81" i="4"/>
  <c r="B70" i="4"/>
  <c r="B59" i="4"/>
  <c r="B11" i="4"/>
  <c r="C73" i="4"/>
  <c r="C21" i="4"/>
  <c r="C67" i="4" s="1"/>
  <c r="K73" i="4"/>
  <c r="K21" i="4"/>
  <c r="K67" i="4" s="1"/>
  <c r="B86" i="4"/>
  <c r="B75" i="4"/>
  <c r="B27" i="4"/>
  <c r="H67" i="4"/>
  <c r="H79" i="4"/>
  <c r="H68" i="4"/>
  <c r="H57" i="4"/>
  <c r="H84" i="4"/>
  <c r="P84" i="4"/>
  <c r="J50" i="2"/>
  <c r="J51" i="2"/>
  <c r="B36" i="3"/>
  <c r="B35" i="3"/>
  <c r="J36" i="3"/>
  <c r="J35" i="3"/>
  <c r="J34" i="3"/>
  <c r="D73" i="4"/>
  <c r="L40" i="2"/>
  <c r="D41" i="3"/>
  <c r="D40" i="3"/>
  <c r="D39" i="3"/>
  <c r="L41" i="3"/>
  <c r="L40" i="3"/>
  <c r="L39" i="3"/>
  <c r="D46" i="3"/>
  <c r="D45" i="3"/>
  <c r="D44" i="3"/>
  <c r="L46" i="3"/>
  <c r="L45" i="3"/>
  <c r="L44" i="3"/>
  <c r="K34" i="3"/>
  <c r="D50" i="2"/>
  <c r="L50" i="2"/>
  <c r="D51" i="2"/>
  <c r="L51" i="2"/>
  <c r="D8" i="3"/>
  <c r="D29" i="3" s="1"/>
  <c r="L8" i="3"/>
  <c r="L29" i="3" s="1"/>
  <c r="L30" i="3"/>
  <c r="D36" i="3"/>
  <c r="D35" i="3"/>
  <c r="D34" i="3"/>
  <c r="L36" i="3"/>
  <c r="L35" i="3"/>
  <c r="L34" i="3"/>
  <c r="E41" i="3"/>
  <c r="E40" i="3"/>
  <c r="E39" i="3"/>
  <c r="M41" i="3"/>
  <c r="M40" i="3"/>
  <c r="M39" i="3"/>
  <c r="E46" i="3"/>
  <c r="E45" i="3"/>
  <c r="E44" i="3"/>
  <c r="M46" i="3"/>
  <c r="M45" i="3"/>
  <c r="M44" i="3"/>
  <c r="D62" i="4"/>
  <c r="D10" i="4"/>
  <c r="D56" i="4" s="1"/>
  <c r="C78" i="4"/>
  <c r="K78" i="4"/>
  <c r="B22" i="4"/>
  <c r="B79" i="4" s="1"/>
  <c r="E9" i="6"/>
  <c r="E31" i="6" s="1"/>
  <c r="M9" i="6"/>
  <c r="M31" i="6" s="1"/>
  <c r="I36" i="6"/>
  <c r="Q36" i="6"/>
  <c r="H37" i="6"/>
  <c r="P37" i="6"/>
  <c r="G38" i="6"/>
  <c r="O38" i="6"/>
  <c r="F41" i="6"/>
  <c r="N41" i="6"/>
  <c r="E42" i="6"/>
  <c r="M42" i="6"/>
  <c r="D43" i="6"/>
  <c r="L43" i="6"/>
  <c r="C46" i="6"/>
  <c r="K46" i="6"/>
  <c r="B47" i="6"/>
  <c r="J47" i="6"/>
  <c r="I48" i="6"/>
  <c r="Q48" i="6"/>
  <c r="P21" i="7"/>
  <c r="B110" i="7"/>
  <c r="B99" i="7" s="1"/>
  <c r="B100" i="7"/>
  <c r="F62" i="4"/>
  <c r="N62" i="4"/>
  <c r="F9" i="6"/>
  <c r="F33" i="6" s="1"/>
  <c r="B14" i="6"/>
  <c r="B37" i="6" s="1"/>
  <c r="J36" i="6"/>
  <c r="I37" i="6"/>
  <c r="Q37" i="6"/>
  <c r="H38" i="6"/>
  <c r="P38" i="6"/>
  <c r="G41" i="6"/>
  <c r="O41" i="6"/>
  <c r="F42" i="6"/>
  <c r="N42" i="6"/>
  <c r="D46" i="6"/>
  <c r="L46" i="6"/>
  <c r="C47" i="6"/>
  <c r="K47" i="6"/>
  <c r="N16" i="7"/>
  <c r="H21" i="7"/>
  <c r="F57" i="8"/>
  <c r="N57" i="8"/>
  <c r="F58" i="8"/>
  <c r="N58" i="8"/>
  <c r="F59" i="8"/>
  <c r="N59" i="8"/>
  <c r="D55" i="7"/>
  <c r="L55" i="7"/>
  <c r="G73" i="4"/>
  <c r="O73" i="4"/>
  <c r="G9" i="6"/>
  <c r="G33" i="6" s="1"/>
  <c r="O9" i="6"/>
  <c r="O32" i="6" s="1"/>
  <c r="N10" i="6"/>
  <c r="C36" i="6"/>
  <c r="K36" i="6"/>
  <c r="H41" i="6"/>
  <c r="P41" i="6"/>
  <c r="E46" i="6"/>
  <c r="M46" i="6"/>
  <c r="K10" i="7"/>
  <c r="F16" i="7"/>
  <c r="I21" i="7"/>
  <c r="P57" i="4"/>
  <c r="P68" i="4"/>
  <c r="D36" i="6"/>
  <c r="L36" i="6"/>
  <c r="B22" i="7"/>
  <c r="B13" i="7"/>
  <c r="L10" i="4"/>
  <c r="L56" i="4" s="1"/>
  <c r="E36" i="6"/>
  <c r="M36" i="6"/>
  <c r="D37" i="6"/>
  <c r="L37" i="6"/>
  <c r="C38" i="6"/>
  <c r="K38" i="6"/>
  <c r="B41" i="6"/>
  <c r="J41" i="6"/>
  <c r="I42" i="6"/>
  <c r="Q42" i="6"/>
  <c r="G46" i="6"/>
  <c r="O46" i="6"/>
  <c r="F47" i="6"/>
  <c r="N47" i="6"/>
  <c r="L21" i="7"/>
  <c r="J99" i="7"/>
  <c r="B16" i="4"/>
  <c r="B69" i="4"/>
  <c r="B71" i="4"/>
  <c r="B74" i="4"/>
  <c r="B76" i="4"/>
  <c r="J9" i="6"/>
  <c r="J31" i="6" s="1"/>
  <c r="N14" i="6"/>
  <c r="F36" i="6"/>
  <c r="E37" i="6"/>
  <c r="M37" i="6"/>
  <c r="C41" i="6"/>
  <c r="K41" i="6"/>
  <c r="J42" i="6"/>
  <c r="H46" i="6"/>
  <c r="P46" i="6"/>
  <c r="G47" i="6"/>
  <c r="O47" i="6"/>
  <c r="D21" i="7"/>
  <c r="D67" i="8" s="1"/>
  <c r="O10" i="7"/>
  <c r="O10" i="8" s="1"/>
  <c r="N21" i="7"/>
  <c r="B66" i="7"/>
  <c r="B55" i="7" s="1"/>
  <c r="B56" i="7"/>
  <c r="D57" i="4"/>
  <c r="L57" i="4"/>
  <c r="J27" i="8"/>
  <c r="J21" i="7"/>
  <c r="J111" i="8" s="1"/>
  <c r="J16" i="7"/>
  <c r="J16" i="8" s="1"/>
  <c r="C56" i="8"/>
  <c r="C57" i="8"/>
  <c r="K57" i="8"/>
  <c r="C58" i="8"/>
  <c r="K58" i="8"/>
  <c r="C59" i="8"/>
  <c r="K59" i="8"/>
  <c r="C60" i="8"/>
  <c r="K60" i="8"/>
  <c r="C62" i="8"/>
  <c r="K62" i="8"/>
  <c r="C63" i="8"/>
  <c r="K63" i="8"/>
  <c r="C64" i="8"/>
  <c r="K64" i="8"/>
  <c r="C65" i="8"/>
  <c r="K65" i="8"/>
  <c r="C67" i="8"/>
  <c r="C68" i="8"/>
  <c r="K68" i="8"/>
  <c r="N69" i="8"/>
  <c r="E73" i="8"/>
  <c r="M73" i="8"/>
  <c r="N75" i="8"/>
  <c r="I78" i="8"/>
  <c r="Q78" i="8"/>
  <c r="I79" i="8"/>
  <c r="Q79" i="8"/>
  <c r="I84" i="8"/>
  <c r="Q84" i="8"/>
  <c r="I101" i="8"/>
  <c r="Q101" i="8"/>
  <c r="I102" i="8"/>
  <c r="Q102" i="8"/>
  <c r="I103" i="8"/>
  <c r="Q103" i="8"/>
  <c r="I104" i="8"/>
  <c r="Q104" i="8"/>
  <c r="I106" i="8"/>
  <c r="Q106" i="8"/>
  <c r="I107" i="8"/>
  <c r="Q107" i="8"/>
  <c r="I108" i="8"/>
  <c r="Q108" i="8"/>
  <c r="I109" i="8"/>
  <c r="Q109" i="8"/>
  <c r="I111" i="8"/>
  <c r="Q111" i="8"/>
  <c r="I112" i="8"/>
  <c r="Q112" i="8"/>
  <c r="C117" i="8"/>
  <c r="K117" i="8"/>
  <c r="N118" i="8"/>
  <c r="G122" i="8"/>
  <c r="O122" i="8"/>
  <c r="G123" i="8"/>
  <c r="O123" i="8"/>
  <c r="G128" i="8"/>
  <c r="O128" i="8"/>
  <c r="D57" i="8"/>
  <c r="L57" i="8"/>
  <c r="D58" i="8"/>
  <c r="L58" i="8"/>
  <c r="D59" i="8"/>
  <c r="L59" i="8"/>
  <c r="D60" i="8"/>
  <c r="L60" i="8"/>
  <c r="D61" i="7"/>
  <c r="D62" i="8" s="1"/>
  <c r="L61" i="7"/>
  <c r="L62" i="8" s="1"/>
  <c r="D63" i="8"/>
  <c r="L63" i="8"/>
  <c r="D64" i="8"/>
  <c r="L64" i="8"/>
  <c r="D65" i="8"/>
  <c r="L65" i="8"/>
  <c r="D68" i="8"/>
  <c r="L68" i="8"/>
  <c r="F73" i="8"/>
  <c r="N73" i="8"/>
  <c r="J78" i="8"/>
  <c r="J79" i="8"/>
  <c r="J84" i="8"/>
  <c r="J101" i="8"/>
  <c r="J102" i="8"/>
  <c r="J103" i="8"/>
  <c r="J104" i="8"/>
  <c r="J106" i="8"/>
  <c r="J107" i="8"/>
  <c r="J108" i="8"/>
  <c r="J109" i="8"/>
  <c r="J112" i="8"/>
  <c r="D117" i="8"/>
  <c r="L117" i="8"/>
  <c r="H122" i="8"/>
  <c r="P122" i="8"/>
  <c r="H123" i="8"/>
  <c r="P123" i="8"/>
  <c r="H128" i="8"/>
  <c r="P128" i="8"/>
  <c r="E56" i="8"/>
  <c r="M56" i="8"/>
  <c r="E57" i="8"/>
  <c r="M57" i="8"/>
  <c r="E58" i="8"/>
  <c r="M58" i="8"/>
  <c r="E59" i="8"/>
  <c r="M59" i="8"/>
  <c r="E60" i="8"/>
  <c r="M60" i="8"/>
  <c r="E62" i="8"/>
  <c r="M62" i="8"/>
  <c r="E63" i="8"/>
  <c r="M63" i="8"/>
  <c r="E64" i="8"/>
  <c r="M64" i="8"/>
  <c r="E65" i="8"/>
  <c r="M65" i="8"/>
  <c r="E67" i="8"/>
  <c r="M67" i="8"/>
  <c r="E68" i="8"/>
  <c r="M68" i="8"/>
  <c r="N70" i="8"/>
  <c r="G73" i="8"/>
  <c r="O73" i="8"/>
  <c r="C78" i="8"/>
  <c r="K78" i="8"/>
  <c r="C79" i="8"/>
  <c r="K79" i="8"/>
  <c r="C84" i="8"/>
  <c r="K84" i="8"/>
  <c r="C100" i="8"/>
  <c r="C101" i="8"/>
  <c r="K101" i="8"/>
  <c r="C102" i="8"/>
  <c r="K102" i="8"/>
  <c r="C103" i="8"/>
  <c r="K103" i="8"/>
  <c r="C104" i="8"/>
  <c r="K104" i="8"/>
  <c r="C106" i="8"/>
  <c r="K106" i="8"/>
  <c r="C107" i="8"/>
  <c r="K107" i="8"/>
  <c r="C108" i="8"/>
  <c r="K108" i="8"/>
  <c r="C109" i="8"/>
  <c r="K109" i="8"/>
  <c r="C111" i="8"/>
  <c r="C112" i="8"/>
  <c r="K112" i="8"/>
  <c r="N113" i="8"/>
  <c r="E117" i="8"/>
  <c r="M117" i="8"/>
  <c r="N119" i="8"/>
  <c r="I122" i="8"/>
  <c r="Q122" i="8"/>
  <c r="I123" i="8"/>
  <c r="Q123" i="8"/>
  <c r="I128" i="8"/>
  <c r="Q128" i="8"/>
  <c r="F60" i="8"/>
  <c r="N60" i="8"/>
  <c r="F63" i="8"/>
  <c r="N63" i="8"/>
  <c r="F64" i="8"/>
  <c r="N64" i="8"/>
  <c r="F65" i="8"/>
  <c r="N65" i="8"/>
  <c r="F68" i="8"/>
  <c r="N68" i="8"/>
  <c r="H73" i="8"/>
  <c r="P73" i="8"/>
  <c r="D78" i="8"/>
  <c r="L78" i="8"/>
  <c r="D79" i="8"/>
  <c r="L79" i="8"/>
  <c r="D84" i="8"/>
  <c r="L84" i="8"/>
  <c r="D101" i="8"/>
  <c r="L101" i="8"/>
  <c r="D102" i="8"/>
  <c r="L102" i="8"/>
  <c r="D103" i="8"/>
  <c r="L103" i="8"/>
  <c r="D104" i="8"/>
  <c r="L104" i="8"/>
  <c r="D107" i="8"/>
  <c r="L107" i="8"/>
  <c r="D108" i="8"/>
  <c r="L108" i="8"/>
  <c r="D109" i="8"/>
  <c r="L109" i="8"/>
  <c r="D111" i="8"/>
  <c r="L111" i="8"/>
  <c r="D112" i="8"/>
  <c r="L112" i="8"/>
  <c r="F117" i="8"/>
  <c r="N117" i="8"/>
  <c r="J122" i="8"/>
  <c r="J123" i="8"/>
  <c r="J128" i="8"/>
  <c r="G56" i="8"/>
  <c r="O56" i="8"/>
  <c r="G57" i="8"/>
  <c r="O57" i="8"/>
  <c r="G58" i="8"/>
  <c r="O58" i="8"/>
  <c r="G59" i="8"/>
  <c r="O59" i="8"/>
  <c r="G60" i="8"/>
  <c r="O60" i="8"/>
  <c r="G62" i="8"/>
  <c r="O62" i="8"/>
  <c r="G63" i="8"/>
  <c r="O63" i="8"/>
  <c r="G64" i="8"/>
  <c r="O64" i="8"/>
  <c r="G65" i="8"/>
  <c r="O65" i="8"/>
  <c r="G67" i="8"/>
  <c r="O67" i="8"/>
  <c r="G68" i="8"/>
  <c r="O68" i="8"/>
  <c r="N71" i="8"/>
  <c r="I73" i="8"/>
  <c r="Q73" i="8"/>
  <c r="E78" i="8"/>
  <c r="M78" i="8"/>
  <c r="E79" i="8"/>
  <c r="M79" i="8"/>
  <c r="E84" i="8"/>
  <c r="M84" i="8"/>
  <c r="E100" i="8"/>
  <c r="M100" i="8"/>
  <c r="E101" i="8"/>
  <c r="M101" i="8"/>
  <c r="E102" i="8"/>
  <c r="M102" i="8"/>
  <c r="E103" i="8"/>
  <c r="M103" i="8"/>
  <c r="E104" i="8"/>
  <c r="M104" i="8"/>
  <c r="E106" i="8"/>
  <c r="M106" i="8"/>
  <c r="E107" i="8"/>
  <c r="M107" i="8"/>
  <c r="E108" i="8"/>
  <c r="M108" i="8"/>
  <c r="E109" i="8"/>
  <c r="M109" i="8"/>
  <c r="E111" i="8"/>
  <c r="M111" i="8"/>
  <c r="E112" i="8"/>
  <c r="M112" i="8"/>
  <c r="N114" i="8"/>
  <c r="G117" i="8"/>
  <c r="O117" i="8"/>
  <c r="C122" i="8"/>
  <c r="K122" i="8"/>
  <c r="C123" i="8"/>
  <c r="K123" i="8"/>
  <c r="C128" i="8"/>
  <c r="K128" i="8"/>
  <c r="H57" i="8"/>
  <c r="P57" i="8"/>
  <c r="H58" i="8"/>
  <c r="P58" i="8"/>
  <c r="H59" i="8"/>
  <c r="P59" i="8"/>
  <c r="H60" i="8"/>
  <c r="P60" i="8"/>
  <c r="H61" i="7"/>
  <c r="H62" i="8" s="1"/>
  <c r="P61" i="7"/>
  <c r="P62" i="8" s="1"/>
  <c r="H63" i="8"/>
  <c r="P63" i="8"/>
  <c r="H64" i="8"/>
  <c r="P64" i="8"/>
  <c r="H65" i="8"/>
  <c r="P65" i="8"/>
  <c r="H66" i="7"/>
  <c r="P66" i="7"/>
  <c r="H68" i="8"/>
  <c r="P68" i="8"/>
  <c r="J73" i="8"/>
  <c r="F78" i="8"/>
  <c r="N78" i="8"/>
  <c r="F79" i="8"/>
  <c r="N79" i="8"/>
  <c r="F84" i="8"/>
  <c r="N84" i="8"/>
  <c r="F101" i="8"/>
  <c r="N101" i="8"/>
  <c r="F102" i="8"/>
  <c r="N102" i="8"/>
  <c r="F103" i="8"/>
  <c r="N103" i="8"/>
  <c r="F104" i="8"/>
  <c r="N104" i="8"/>
  <c r="F105" i="7"/>
  <c r="N105" i="7"/>
  <c r="N106" i="8" s="1"/>
  <c r="F107" i="8"/>
  <c r="N107" i="8"/>
  <c r="F108" i="8"/>
  <c r="N108" i="8"/>
  <c r="F109" i="8"/>
  <c r="N109" i="8"/>
  <c r="F110" i="7"/>
  <c r="N110" i="7"/>
  <c r="F112" i="8"/>
  <c r="N112" i="8"/>
  <c r="H117" i="8"/>
  <c r="P117" i="8"/>
  <c r="D122" i="8"/>
  <c r="L122" i="8"/>
  <c r="D123" i="8"/>
  <c r="L123" i="8"/>
  <c r="D128" i="8"/>
  <c r="L128" i="8"/>
  <c r="I57" i="8"/>
  <c r="Q57" i="8"/>
  <c r="I58" i="8"/>
  <c r="Q58" i="8"/>
  <c r="I59" i="8"/>
  <c r="Q59" i="8"/>
  <c r="I60" i="8"/>
  <c r="Q60" i="8"/>
  <c r="I62" i="8"/>
  <c r="Q62" i="8"/>
  <c r="I63" i="8"/>
  <c r="Q63" i="8"/>
  <c r="I64" i="8"/>
  <c r="Q64" i="8"/>
  <c r="I65" i="8"/>
  <c r="Q65" i="8"/>
  <c r="I67" i="8"/>
  <c r="Q67" i="8"/>
  <c r="I68" i="8"/>
  <c r="Q68" i="8"/>
  <c r="C73" i="8"/>
  <c r="K73" i="8"/>
  <c r="N74" i="8"/>
  <c r="G78" i="8"/>
  <c r="O78" i="8"/>
  <c r="G79" i="8"/>
  <c r="O79" i="8"/>
  <c r="G84" i="8"/>
  <c r="O84" i="8"/>
  <c r="G100" i="8"/>
  <c r="O100" i="8"/>
  <c r="G101" i="8"/>
  <c r="O101" i="8"/>
  <c r="G102" i="8"/>
  <c r="O102" i="8"/>
  <c r="G103" i="8"/>
  <c r="O103" i="8"/>
  <c r="G104" i="8"/>
  <c r="O104" i="8"/>
  <c r="G106" i="8"/>
  <c r="O106" i="8"/>
  <c r="G107" i="8"/>
  <c r="O107" i="8"/>
  <c r="G108" i="8"/>
  <c r="O108" i="8"/>
  <c r="G109" i="8"/>
  <c r="O109" i="8"/>
  <c r="G111" i="8"/>
  <c r="O111" i="8"/>
  <c r="G112" i="8"/>
  <c r="O112" i="8"/>
  <c r="N115" i="8"/>
  <c r="I117" i="8"/>
  <c r="Q117" i="8"/>
  <c r="E122" i="8"/>
  <c r="M122" i="8"/>
  <c r="E123" i="8"/>
  <c r="M123" i="8"/>
  <c r="E128" i="8"/>
  <c r="M128" i="8"/>
  <c r="J57" i="8"/>
  <c r="J58" i="8"/>
  <c r="J59" i="8"/>
  <c r="J60" i="8"/>
  <c r="J62" i="8"/>
  <c r="J63" i="8"/>
  <c r="J64" i="8"/>
  <c r="J65" i="8"/>
  <c r="J67" i="8"/>
  <c r="J68" i="8"/>
  <c r="D73" i="8"/>
  <c r="L73" i="8"/>
  <c r="H78" i="8"/>
  <c r="P78" i="8"/>
  <c r="H79" i="8"/>
  <c r="P79" i="8"/>
  <c r="H84" i="8"/>
  <c r="P84" i="8"/>
  <c r="H101" i="8"/>
  <c r="P101" i="8"/>
  <c r="H102" i="8"/>
  <c r="P102" i="8"/>
  <c r="H103" i="8"/>
  <c r="P103" i="8"/>
  <c r="H104" i="8"/>
  <c r="P104" i="8"/>
  <c r="P106" i="8"/>
  <c r="H107" i="8"/>
  <c r="P107" i="8"/>
  <c r="H108" i="8"/>
  <c r="P108" i="8"/>
  <c r="H109" i="8"/>
  <c r="P109" i="8"/>
  <c r="H111" i="8"/>
  <c r="P111" i="8"/>
  <c r="H112" i="8"/>
  <c r="P112" i="8"/>
  <c r="J117" i="8"/>
  <c r="F122" i="8"/>
  <c r="N122" i="8"/>
  <c r="F123" i="8"/>
  <c r="N123" i="8"/>
  <c r="F128" i="8"/>
  <c r="N128" i="8"/>
  <c r="AE13" i="25" l="1"/>
  <c r="BE58" i="25"/>
  <c r="AO58" i="25"/>
  <c r="BE13" i="29"/>
  <c r="BA59" i="29"/>
  <c r="AS59" i="29"/>
  <c r="AE59" i="29"/>
  <c r="BE59" i="29"/>
  <c r="AW59" i="29"/>
  <c r="AW13" i="29"/>
  <c r="AO59" i="29"/>
  <c r="AS13" i="29"/>
  <c r="AK13" i="29"/>
  <c r="AF59" i="29"/>
  <c r="AE13" i="29"/>
  <c r="BA13" i="29"/>
  <c r="K31" i="27"/>
  <c r="W81" i="27"/>
  <c r="L83" i="27"/>
  <c r="AB32" i="27"/>
  <c r="G81" i="27"/>
  <c r="AB84" i="27"/>
  <c r="P82" i="27"/>
  <c r="V81" i="27"/>
  <c r="G31" i="27"/>
  <c r="H82" i="27"/>
  <c r="AB34" i="27"/>
  <c r="K81" i="27"/>
  <c r="X82" i="27"/>
  <c r="F81" i="27"/>
  <c r="W31" i="27"/>
  <c r="B81" i="27"/>
  <c r="Z81" i="27"/>
  <c r="T83" i="27"/>
  <c r="R78" i="7"/>
  <c r="J81" i="27"/>
  <c r="J31" i="27"/>
  <c r="T34" i="27"/>
  <c r="R83" i="7"/>
  <c r="R81" i="27"/>
  <c r="L33" i="27"/>
  <c r="P32" i="27"/>
  <c r="T82" i="27"/>
  <c r="D31" i="27"/>
  <c r="P33" i="27"/>
  <c r="L82" i="27"/>
  <c r="AB82" i="27"/>
  <c r="O81" i="27"/>
  <c r="AB83" i="27"/>
  <c r="C81" i="27"/>
  <c r="AW13" i="25"/>
  <c r="BA58" i="25"/>
  <c r="AS13" i="25"/>
  <c r="AF13" i="25"/>
  <c r="AE58" i="25"/>
  <c r="AK13" i="25"/>
  <c r="AO13" i="25"/>
  <c r="BE13" i="25"/>
  <c r="T34" i="23"/>
  <c r="N31" i="23"/>
  <c r="AB83" i="23"/>
  <c r="L33" i="23"/>
  <c r="C31" i="23"/>
  <c r="X82" i="23"/>
  <c r="L32" i="23"/>
  <c r="S31" i="23"/>
  <c r="H32" i="23"/>
  <c r="X83" i="23"/>
  <c r="R58" i="7"/>
  <c r="J81" i="23"/>
  <c r="P84" i="23"/>
  <c r="C81" i="23"/>
  <c r="L84" i="23"/>
  <c r="X32" i="23"/>
  <c r="H82" i="23"/>
  <c r="L83" i="23"/>
  <c r="S81" i="23"/>
  <c r="D31" i="23"/>
  <c r="R59" i="7"/>
  <c r="N81" i="23"/>
  <c r="Z81" i="23"/>
  <c r="B81" i="23"/>
  <c r="AA81" i="23"/>
  <c r="H84" i="23"/>
  <c r="G81" i="23"/>
  <c r="R81" i="23"/>
  <c r="H33" i="23"/>
  <c r="R63" i="7"/>
  <c r="V81" i="23"/>
  <c r="F81" i="23"/>
  <c r="T82" i="23"/>
  <c r="P83" i="23"/>
  <c r="K31" i="23"/>
  <c r="W31" i="23"/>
  <c r="X84" i="23"/>
  <c r="AB32" i="23"/>
  <c r="T33" i="23"/>
  <c r="P32" i="23"/>
  <c r="AK13" i="21"/>
  <c r="BE59" i="21"/>
  <c r="BA59" i="21"/>
  <c r="AW13" i="21"/>
  <c r="AS13" i="21"/>
  <c r="AE59" i="21"/>
  <c r="AF59" i="21"/>
  <c r="AO59" i="21"/>
  <c r="T32" i="19"/>
  <c r="J31" i="19"/>
  <c r="V81" i="19"/>
  <c r="P83" i="19"/>
  <c r="R31" i="19"/>
  <c r="C81" i="19"/>
  <c r="X33" i="19"/>
  <c r="B31" i="19"/>
  <c r="T83" i="19"/>
  <c r="F81" i="19"/>
  <c r="AB83" i="19"/>
  <c r="T34" i="19"/>
  <c r="N31" i="19"/>
  <c r="P32" i="19"/>
  <c r="AB82" i="19"/>
  <c r="S81" i="19"/>
  <c r="H82" i="19"/>
  <c r="P82" i="19"/>
  <c r="AB32" i="19"/>
  <c r="AA81" i="19"/>
  <c r="AB84" i="19"/>
  <c r="P84" i="19"/>
  <c r="X83" i="19"/>
  <c r="B81" i="19"/>
  <c r="AB33" i="19"/>
  <c r="G31" i="19"/>
  <c r="F31" i="19"/>
  <c r="C31" i="19"/>
  <c r="P33" i="19"/>
  <c r="X82" i="19"/>
  <c r="S31" i="19"/>
  <c r="Z31" i="19"/>
  <c r="K81" i="19"/>
  <c r="H84" i="19"/>
  <c r="L84" i="19"/>
  <c r="T84" i="19"/>
  <c r="R81" i="19"/>
  <c r="T82" i="19"/>
  <c r="L33" i="19"/>
  <c r="N81" i="19"/>
  <c r="H33" i="19"/>
  <c r="L32" i="19"/>
  <c r="T33" i="19"/>
  <c r="D31" i="19"/>
  <c r="O81" i="19"/>
  <c r="J81" i="19"/>
  <c r="V31" i="19"/>
  <c r="AS59" i="17"/>
  <c r="BE59" i="17"/>
  <c r="AK15" i="17"/>
  <c r="AW15" i="17"/>
  <c r="BA15" i="17"/>
  <c r="AO15" i="17"/>
  <c r="AS15" i="17"/>
  <c r="AO59" i="17"/>
  <c r="AW59" i="17"/>
  <c r="AF15" i="17"/>
  <c r="AE15" i="17"/>
  <c r="BA59" i="17"/>
  <c r="BE15" i="17"/>
  <c r="AK59" i="17"/>
  <c r="Z31" i="15"/>
  <c r="P33" i="15"/>
  <c r="T33" i="15"/>
  <c r="B31" i="15"/>
  <c r="X33" i="15"/>
  <c r="X32" i="15"/>
  <c r="P32" i="15"/>
  <c r="AA81" i="15"/>
  <c r="D81" i="15"/>
  <c r="X84" i="15"/>
  <c r="AB84" i="15"/>
  <c r="V81" i="15"/>
  <c r="R81" i="15"/>
  <c r="L83" i="15"/>
  <c r="J31" i="15"/>
  <c r="AB33" i="15"/>
  <c r="K31" i="15"/>
  <c r="C81" i="15"/>
  <c r="N81" i="15"/>
  <c r="AB82" i="15"/>
  <c r="L34" i="15"/>
  <c r="O31" i="15"/>
  <c r="T82" i="15"/>
  <c r="L82" i="15"/>
  <c r="S31" i="15"/>
  <c r="F81" i="15"/>
  <c r="F31" i="15"/>
  <c r="W81" i="15"/>
  <c r="P84" i="15"/>
  <c r="H83" i="15"/>
  <c r="T31" i="35"/>
  <c r="S59" i="9"/>
  <c r="AF54" i="33"/>
  <c r="L33" i="31"/>
  <c r="B81" i="31"/>
  <c r="H78" i="4"/>
  <c r="J56" i="4"/>
  <c r="E78" i="4"/>
  <c r="O78" i="4"/>
  <c r="O56" i="4"/>
  <c r="E56" i="4"/>
  <c r="G56" i="4"/>
  <c r="B62" i="4"/>
  <c r="P67" i="4"/>
  <c r="J78" i="4"/>
  <c r="O31" i="3"/>
  <c r="O30" i="3"/>
  <c r="K31" i="3"/>
  <c r="L31" i="3"/>
  <c r="E30" i="3"/>
  <c r="C31" i="3"/>
  <c r="K30" i="3"/>
  <c r="D30" i="3"/>
  <c r="Q31" i="3"/>
  <c r="R108" i="7"/>
  <c r="BE56" i="37"/>
  <c r="BE13" i="37"/>
  <c r="AW13" i="37"/>
  <c r="AW56" i="37"/>
  <c r="BA56" i="37"/>
  <c r="BA13" i="37"/>
  <c r="W31" i="35"/>
  <c r="AA31" i="35"/>
  <c r="C31" i="35"/>
  <c r="D31" i="35"/>
  <c r="AB31" i="35"/>
  <c r="V31" i="35"/>
  <c r="T32" i="35"/>
  <c r="AB81" i="35"/>
  <c r="AA81" i="35"/>
  <c r="B81" i="35"/>
  <c r="R31" i="31"/>
  <c r="J31" i="31"/>
  <c r="C81" i="31"/>
  <c r="N81" i="31"/>
  <c r="D81" i="31"/>
  <c r="R127" i="7"/>
  <c r="R44" i="2"/>
  <c r="R50" i="2" s="1"/>
  <c r="R32" i="2"/>
  <c r="R40" i="2" s="1"/>
  <c r="R38" i="4"/>
  <c r="N59" i="9"/>
  <c r="R33" i="4"/>
  <c r="B161" i="9"/>
  <c r="R9" i="2"/>
  <c r="R39" i="3"/>
  <c r="R41" i="3"/>
  <c r="R76" i="4"/>
  <c r="R34" i="3"/>
  <c r="R8" i="3"/>
  <c r="R36" i="3"/>
  <c r="R65" i="4"/>
  <c r="R27" i="4"/>
  <c r="R21" i="4" s="1"/>
  <c r="R40" i="3"/>
  <c r="R44" i="3"/>
  <c r="R46" i="3"/>
  <c r="R64" i="4"/>
  <c r="R75" i="4"/>
  <c r="R86" i="4"/>
  <c r="R81" i="4"/>
  <c r="R59" i="4"/>
  <c r="R70" i="4"/>
  <c r="R58" i="4"/>
  <c r="R69" i="4"/>
  <c r="R11" i="4"/>
  <c r="R80" i="4"/>
  <c r="R82" i="4"/>
  <c r="R63" i="4"/>
  <c r="R74" i="4"/>
  <c r="R85" i="4"/>
  <c r="R16" i="4"/>
  <c r="AF13" i="33"/>
  <c r="AE54" i="33"/>
  <c r="BA54" i="33"/>
  <c r="W31" i="31"/>
  <c r="F81" i="31"/>
  <c r="L82" i="31"/>
  <c r="P83" i="31"/>
  <c r="R36" i="8"/>
  <c r="R106" i="7"/>
  <c r="R82" i="8"/>
  <c r="R122" i="7"/>
  <c r="R77" i="7"/>
  <c r="R34" i="8"/>
  <c r="R80" i="8"/>
  <c r="R124" i="8"/>
  <c r="R33" i="7"/>
  <c r="R35" i="8"/>
  <c r="R81" i="8"/>
  <c r="R125" i="8"/>
  <c r="R87" i="8"/>
  <c r="R131" i="8"/>
  <c r="R41" i="8"/>
  <c r="R85" i="8"/>
  <c r="R129" i="8"/>
  <c r="R39" i="8"/>
  <c r="R38" i="7"/>
  <c r="R111" i="7"/>
  <c r="R101" i="7"/>
  <c r="R116" i="7"/>
  <c r="R72" i="7"/>
  <c r="R61" i="7" s="1"/>
  <c r="R62" i="7"/>
  <c r="R67" i="7"/>
  <c r="R57" i="7"/>
  <c r="R17" i="7"/>
  <c r="R28" i="8"/>
  <c r="R74" i="8"/>
  <c r="R118" i="8"/>
  <c r="R27" i="7"/>
  <c r="R119" i="8"/>
  <c r="R75" i="8"/>
  <c r="R29" i="8"/>
  <c r="R19" i="7"/>
  <c r="R30" i="8"/>
  <c r="R76" i="8"/>
  <c r="R14" i="7"/>
  <c r="R14" i="8" s="1"/>
  <c r="R25" i="8"/>
  <c r="R115" i="8"/>
  <c r="R71" i="8"/>
  <c r="R36" i="6"/>
  <c r="R38" i="6"/>
  <c r="R37" i="6"/>
  <c r="O110" i="9"/>
  <c r="G110" i="9"/>
  <c r="H106" i="8"/>
  <c r="F106" i="8"/>
  <c r="L106" i="8"/>
  <c r="X82" i="35"/>
  <c r="AB82" i="35"/>
  <c r="B31" i="35"/>
  <c r="S81" i="35"/>
  <c r="X93" i="35"/>
  <c r="C81" i="35"/>
  <c r="X84" i="35"/>
  <c r="R81" i="35"/>
  <c r="W81" i="35"/>
  <c r="AB93" i="35"/>
  <c r="X62" i="35"/>
  <c r="X87" i="35"/>
  <c r="D81" i="35"/>
  <c r="Z81" i="35"/>
  <c r="T87" i="35"/>
  <c r="AE13" i="33"/>
  <c r="AS54" i="33"/>
  <c r="D54" i="33"/>
  <c r="AO54" i="33"/>
  <c r="AK54" i="33"/>
  <c r="AO13" i="33"/>
  <c r="O81" i="31"/>
  <c r="K81" i="31"/>
  <c r="L93" i="31"/>
  <c r="H82" i="31"/>
  <c r="P87" i="31"/>
  <c r="T62" i="31"/>
  <c r="T87" i="31"/>
  <c r="N31" i="31"/>
  <c r="W81" i="31"/>
  <c r="T37" i="31"/>
  <c r="H87" i="31"/>
  <c r="V81" i="31"/>
  <c r="F31" i="31"/>
  <c r="L83" i="31"/>
  <c r="L62" i="31"/>
  <c r="L87" i="31"/>
  <c r="X83" i="31"/>
  <c r="X62" i="31"/>
  <c r="X87" i="31"/>
  <c r="B31" i="31"/>
  <c r="D31" i="31"/>
  <c r="H93" i="31"/>
  <c r="P82" i="31"/>
  <c r="J81" i="31"/>
  <c r="S31" i="31"/>
  <c r="G31" i="31"/>
  <c r="C31" i="31"/>
  <c r="T82" i="31"/>
  <c r="R81" i="31"/>
  <c r="X82" i="31"/>
  <c r="P12" i="31"/>
  <c r="P31" i="31" s="1"/>
  <c r="X12" i="19"/>
  <c r="H62" i="19"/>
  <c r="H81" i="19" s="1"/>
  <c r="T10" i="22"/>
  <c r="P20" i="13"/>
  <c r="J59" i="9"/>
  <c r="BE57" i="11"/>
  <c r="F110" i="9"/>
  <c r="Z110" i="9"/>
  <c r="D59" i="9"/>
  <c r="W161" i="9"/>
  <c r="D110" i="9"/>
  <c r="X62" i="15"/>
  <c r="AA110" i="9"/>
  <c r="P116" i="9"/>
  <c r="C59" i="9"/>
  <c r="N110" i="9"/>
  <c r="N161" i="9"/>
  <c r="K56" i="8"/>
  <c r="D13" i="33"/>
  <c r="H62" i="15"/>
  <c r="P18" i="38"/>
  <c r="M18" i="38"/>
  <c r="X12" i="35"/>
  <c r="X31" i="35" s="1"/>
  <c r="L12" i="31"/>
  <c r="L31" i="31" s="1"/>
  <c r="T12" i="31"/>
  <c r="X12" i="31"/>
  <c r="H12" i="31"/>
  <c r="H31" i="31" s="1"/>
  <c r="H12" i="27"/>
  <c r="H31" i="27" s="1"/>
  <c r="AB62" i="27"/>
  <c r="X62" i="27"/>
  <c r="X81" i="27" s="1"/>
  <c r="P12" i="27"/>
  <c r="AB62" i="23"/>
  <c r="AB81" i="23" s="1"/>
  <c r="AB12" i="19"/>
  <c r="L62" i="19"/>
  <c r="P62" i="19"/>
  <c r="X62" i="19"/>
  <c r="X81" i="19" s="1"/>
  <c r="AB62" i="19"/>
  <c r="AB81" i="19" s="1"/>
  <c r="P12" i="19"/>
  <c r="P31" i="19" s="1"/>
  <c r="X10" i="18"/>
  <c r="AB12" i="15"/>
  <c r="AB31" i="15" s="1"/>
  <c r="P62" i="15"/>
  <c r="P81" i="15" s="1"/>
  <c r="L12" i="15"/>
  <c r="P12" i="15"/>
  <c r="L62" i="15"/>
  <c r="L81" i="15" s="1"/>
  <c r="H12" i="15"/>
  <c r="H31" i="15" s="1"/>
  <c r="F59" i="9"/>
  <c r="T62" i="9"/>
  <c r="X10" i="14"/>
  <c r="P53" i="13"/>
  <c r="BA57" i="11"/>
  <c r="AK13" i="11"/>
  <c r="AW13" i="11"/>
  <c r="AO13" i="11"/>
  <c r="BE104" i="11"/>
  <c r="AS57" i="11"/>
  <c r="AO57" i="11"/>
  <c r="BE13" i="11"/>
  <c r="D161" i="9"/>
  <c r="P122" i="9"/>
  <c r="R110" i="9"/>
  <c r="H164" i="9"/>
  <c r="H62" i="9"/>
  <c r="L167" i="9"/>
  <c r="L164" i="9"/>
  <c r="AB111" i="9"/>
  <c r="H167" i="9"/>
  <c r="AB173" i="9"/>
  <c r="L61" i="9"/>
  <c r="R161" i="9"/>
  <c r="L113" i="9"/>
  <c r="AB164" i="9"/>
  <c r="T122" i="9"/>
  <c r="P163" i="9"/>
  <c r="P112" i="9"/>
  <c r="C161" i="9"/>
  <c r="T142" i="9"/>
  <c r="B59" i="9"/>
  <c r="C110" i="9"/>
  <c r="V59" i="9"/>
  <c r="L162" i="9"/>
  <c r="P162" i="9"/>
  <c r="T164" i="9"/>
  <c r="K161" i="9"/>
  <c r="X163" i="9"/>
  <c r="L111" i="9"/>
  <c r="T113" i="9"/>
  <c r="X112" i="9"/>
  <c r="S110" i="9"/>
  <c r="F161" i="9"/>
  <c r="J110" i="9"/>
  <c r="X173" i="9"/>
  <c r="L112" i="9"/>
  <c r="S161" i="9"/>
  <c r="AB162" i="9"/>
  <c r="AB60" i="9"/>
  <c r="H10" i="9"/>
  <c r="H32" i="8"/>
  <c r="Q100" i="8"/>
  <c r="Q10" i="8"/>
  <c r="Q56" i="8"/>
  <c r="K100" i="8"/>
  <c r="K67" i="8"/>
  <c r="K10" i="8"/>
  <c r="K111" i="8"/>
  <c r="K21" i="8"/>
  <c r="D106" i="8"/>
  <c r="D31" i="6"/>
  <c r="L32" i="6"/>
  <c r="L33" i="6"/>
  <c r="I32" i="6"/>
  <c r="K31" i="6"/>
  <c r="K33" i="6"/>
  <c r="Q31" i="6"/>
  <c r="D33" i="6"/>
  <c r="Q33" i="6"/>
  <c r="I31" i="6"/>
  <c r="C33" i="6"/>
  <c r="C32" i="6"/>
  <c r="P32" i="6"/>
  <c r="H32" i="6"/>
  <c r="H31" i="6"/>
  <c r="P31" i="6"/>
  <c r="E33" i="6"/>
  <c r="M32" i="6"/>
  <c r="J18" i="38"/>
  <c r="B18" i="38"/>
  <c r="H18" i="38"/>
  <c r="D59" i="29"/>
  <c r="D13" i="29"/>
  <c r="L12" i="27"/>
  <c r="AB12" i="27"/>
  <c r="L62" i="27"/>
  <c r="L81" i="27" s="1"/>
  <c r="T12" i="27"/>
  <c r="P62" i="27"/>
  <c r="T62" i="27"/>
  <c r="D58" i="25"/>
  <c r="D13" i="25"/>
  <c r="P12" i="23"/>
  <c r="L62" i="23"/>
  <c r="L81" i="23" s="1"/>
  <c r="H12" i="23"/>
  <c r="H31" i="23" s="1"/>
  <c r="T12" i="23"/>
  <c r="X62" i="23"/>
  <c r="P62" i="23"/>
  <c r="P81" i="23" s="1"/>
  <c r="T62" i="23"/>
  <c r="T81" i="23" s="1"/>
  <c r="L12" i="23"/>
  <c r="X12" i="23"/>
  <c r="X31" i="23" s="1"/>
  <c r="D59" i="21"/>
  <c r="D13" i="21"/>
  <c r="AG13" i="21" s="1"/>
  <c r="T62" i="19"/>
  <c r="T12" i="19"/>
  <c r="T31" i="19" s="1"/>
  <c r="H12" i="19"/>
  <c r="L12" i="19"/>
  <c r="L31" i="19" s="1"/>
  <c r="D15" i="17"/>
  <c r="D59" i="17"/>
  <c r="T12" i="15"/>
  <c r="X12" i="15"/>
  <c r="X31" i="15" s="1"/>
  <c r="T62" i="15"/>
  <c r="T81" i="15" s="1"/>
  <c r="P86" i="13"/>
  <c r="AS13" i="11"/>
  <c r="BA13" i="11"/>
  <c r="AK104" i="11"/>
  <c r="AW57" i="11"/>
  <c r="AO104" i="11"/>
  <c r="AW104" i="11"/>
  <c r="AS104" i="11"/>
  <c r="AK57" i="11"/>
  <c r="H122" i="9"/>
  <c r="H71" i="9"/>
  <c r="H60" i="9"/>
  <c r="H111" i="9"/>
  <c r="AB163" i="9"/>
  <c r="AB61" i="9"/>
  <c r="H173" i="9"/>
  <c r="X116" i="9"/>
  <c r="AA59" i="9"/>
  <c r="P65" i="9"/>
  <c r="P40" i="9"/>
  <c r="O161" i="9"/>
  <c r="Z59" i="9"/>
  <c r="X164" i="9"/>
  <c r="X62" i="9"/>
  <c r="AB113" i="9"/>
  <c r="AB142" i="9"/>
  <c r="AB167" i="9"/>
  <c r="P62" i="9"/>
  <c r="H162" i="9"/>
  <c r="P164" i="9"/>
  <c r="AB65" i="9"/>
  <c r="AB40" i="9"/>
  <c r="AA161" i="9"/>
  <c r="W110" i="9"/>
  <c r="L65" i="9"/>
  <c r="L40" i="9"/>
  <c r="G59" i="9"/>
  <c r="L116" i="9"/>
  <c r="L91" i="9"/>
  <c r="P60" i="9"/>
  <c r="Z161" i="9"/>
  <c r="V161" i="9"/>
  <c r="T65" i="9"/>
  <c r="T40" i="9"/>
  <c r="T116" i="9"/>
  <c r="G161" i="9"/>
  <c r="B110" i="9"/>
  <c r="X162" i="9"/>
  <c r="X60" i="9"/>
  <c r="T61" i="9"/>
  <c r="T163" i="9"/>
  <c r="P111" i="9"/>
  <c r="V110" i="9"/>
  <c r="AB116" i="9"/>
  <c r="AB91" i="9"/>
  <c r="P173" i="9"/>
  <c r="J161" i="9"/>
  <c r="K110" i="9"/>
  <c r="T173" i="9"/>
  <c r="AB112" i="9"/>
  <c r="R59" i="9"/>
  <c r="AB122" i="9"/>
  <c r="AB71" i="9"/>
  <c r="X40" i="9"/>
  <c r="X59" i="9" s="1"/>
  <c r="X65" i="9"/>
  <c r="H116" i="9"/>
  <c r="H91" i="9"/>
  <c r="H65" i="9"/>
  <c r="H40" i="9"/>
  <c r="X113" i="9"/>
  <c r="W59" i="9"/>
  <c r="P142" i="9"/>
  <c r="P167" i="9"/>
  <c r="X122" i="9"/>
  <c r="K59" i="9"/>
  <c r="O59" i="9"/>
  <c r="N111" i="8"/>
  <c r="N99" i="7"/>
  <c r="N67" i="8"/>
  <c r="N62" i="8"/>
  <c r="P21" i="8"/>
  <c r="P10" i="7"/>
  <c r="M33" i="6"/>
  <c r="E32" i="6"/>
  <c r="J33" i="6"/>
  <c r="P78" i="4"/>
  <c r="J32" i="6"/>
  <c r="G32" i="6"/>
  <c r="D67" i="4"/>
  <c r="F111" i="8"/>
  <c r="F99" i="7"/>
  <c r="F67" i="8"/>
  <c r="F62" i="8"/>
  <c r="N38" i="6"/>
  <c r="N9" i="6"/>
  <c r="N31" i="6" s="1"/>
  <c r="D16" i="8"/>
  <c r="I31" i="3"/>
  <c r="I30" i="3"/>
  <c r="I29" i="3"/>
  <c r="G31" i="6"/>
  <c r="K56" i="4"/>
  <c r="L21" i="8"/>
  <c r="L10" i="7"/>
  <c r="L67" i="8"/>
  <c r="B9" i="6"/>
  <c r="B38" i="6"/>
  <c r="B57" i="4"/>
  <c r="B10" i="4"/>
  <c r="B51" i="2"/>
  <c r="P67" i="8"/>
  <c r="P55" i="7"/>
  <c r="J21" i="8"/>
  <c r="J10" i="7"/>
  <c r="J100" i="8" s="1"/>
  <c r="N21" i="8"/>
  <c r="N10" i="7"/>
  <c r="H16" i="8"/>
  <c r="I21" i="8"/>
  <c r="I10" i="7"/>
  <c r="H21" i="8"/>
  <c r="H10" i="7"/>
  <c r="F32" i="6"/>
  <c r="B84" i="4"/>
  <c r="B73" i="4"/>
  <c r="L78" i="4"/>
  <c r="H67" i="8"/>
  <c r="H55" i="7"/>
  <c r="F16" i="8"/>
  <c r="N16" i="8"/>
  <c r="O31" i="6"/>
  <c r="N37" i="6"/>
  <c r="D78" i="4"/>
  <c r="Q30" i="3"/>
  <c r="F21" i="8"/>
  <c r="B21" i="7"/>
  <c r="B10" i="7" s="1"/>
  <c r="B11" i="7"/>
  <c r="F31" i="6"/>
  <c r="D31" i="3"/>
  <c r="N36" i="6"/>
  <c r="O33" i="6"/>
  <c r="B52" i="2"/>
  <c r="L16" i="8"/>
  <c r="D21" i="8"/>
  <c r="D10" i="7"/>
  <c r="D56" i="8" s="1"/>
  <c r="P16" i="8"/>
  <c r="B68" i="4"/>
  <c r="B21" i="4"/>
  <c r="L67" i="4"/>
  <c r="B36" i="6"/>
  <c r="AG13" i="25" l="1"/>
  <c r="AG59" i="29"/>
  <c r="AG13" i="29"/>
  <c r="AB81" i="27"/>
  <c r="X31" i="27"/>
  <c r="T81" i="27"/>
  <c r="P31" i="27"/>
  <c r="AB31" i="27"/>
  <c r="P81" i="27"/>
  <c r="L31" i="27"/>
  <c r="T31" i="27"/>
  <c r="H81" i="27"/>
  <c r="AG58" i="25"/>
  <c r="X81" i="23"/>
  <c r="P31" i="23"/>
  <c r="L31" i="23"/>
  <c r="T31" i="23"/>
  <c r="AB31" i="23"/>
  <c r="H81" i="23"/>
  <c r="AG59" i="21"/>
  <c r="AB31" i="19"/>
  <c r="P81" i="19"/>
  <c r="H31" i="19"/>
  <c r="T81" i="19"/>
  <c r="L81" i="19"/>
  <c r="X31" i="19"/>
  <c r="AG15" i="17"/>
  <c r="AG59" i="17"/>
  <c r="AB81" i="15"/>
  <c r="H81" i="15"/>
  <c r="P31" i="15"/>
  <c r="X81" i="15"/>
  <c r="T31" i="15"/>
  <c r="L31" i="15"/>
  <c r="AG54" i="33"/>
  <c r="T31" i="31"/>
  <c r="R105" i="7"/>
  <c r="R121" i="7"/>
  <c r="R32" i="4"/>
  <c r="R38" i="2"/>
  <c r="R39" i="2"/>
  <c r="X81" i="35"/>
  <c r="R18" i="7"/>
  <c r="R64" i="8" s="1"/>
  <c r="R51" i="2"/>
  <c r="R52" i="2"/>
  <c r="R60" i="4"/>
  <c r="R17" i="2"/>
  <c r="R15" i="2"/>
  <c r="R16" i="2"/>
  <c r="R71" i="4"/>
  <c r="R29" i="3"/>
  <c r="R30" i="3"/>
  <c r="R31" i="3"/>
  <c r="R73" i="4"/>
  <c r="R84" i="4"/>
  <c r="R62" i="4"/>
  <c r="R10" i="4"/>
  <c r="R68" i="4"/>
  <c r="R57" i="4"/>
  <c r="R79" i="4"/>
  <c r="X31" i="31"/>
  <c r="R84" i="8"/>
  <c r="R38" i="8"/>
  <c r="R128" i="8"/>
  <c r="R79" i="8"/>
  <c r="R123" i="8"/>
  <c r="R33" i="8"/>
  <c r="R32" i="7"/>
  <c r="R130" i="8"/>
  <c r="R86" i="8"/>
  <c r="R40" i="8"/>
  <c r="R110" i="7"/>
  <c r="R99" i="7" s="1"/>
  <c r="R100" i="7"/>
  <c r="R66" i="7"/>
  <c r="R55" i="7" s="1"/>
  <c r="R56" i="7"/>
  <c r="R108" i="8"/>
  <c r="R13" i="7"/>
  <c r="R13" i="8" s="1"/>
  <c r="R70" i="8"/>
  <c r="R114" i="8"/>
  <c r="R24" i="8"/>
  <c r="R12" i="7"/>
  <c r="R12" i="8" s="1"/>
  <c r="R113" i="8"/>
  <c r="R69" i="8"/>
  <c r="R23" i="8"/>
  <c r="R22" i="7"/>
  <c r="R27" i="8"/>
  <c r="R16" i="7"/>
  <c r="R73" i="8"/>
  <c r="R117" i="8"/>
  <c r="R65" i="8"/>
  <c r="R109" i="8"/>
  <c r="R19" i="8"/>
  <c r="R60" i="8"/>
  <c r="R104" i="8"/>
  <c r="R107" i="8"/>
  <c r="R63" i="8"/>
  <c r="R17" i="8"/>
  <c r="AG13" i="33"/>
  <c r="P81" i="31"/>
  <c r="T81" i="31"/>
  <c r="X81" i="31"/>
  <c r="L81" i="31"/>
  <c r="H81" i="31"/>
  <c r="T59" i="9"/>
  <c r="L110" i="9"/>
  <c r="P161" i="9"/>
  <c r="L161" i="9"/>
  <c r="X110" i="9"/>
  <c r="H110" i="9"/>
  <c r="P110" i="9"/>
  <c r="AB59" i="9"/>
  <c r="T110" i="9"/>
  <c r="X161" i="9"/>
  <c r="T161" i="9"/>
  <c r="L59" i="9"/>
  <c r="P59" i="9"/>
  <c r="AB161" i="9"/>
  <c r="H59" i="9"/>
  <c r="H161" i="9"/>
  <c r="AB110" i="9"/>
  <c r="F100" i="8"/>
  <c r="F10" i="8"/>
  <c r="F56" i="8"/>
  <c r="D10" i="8"/>
  <c r="D100" i="8"/>
  <c r="H10" i="8"/>
  <c r="J10" i="8"/>
  <c r="J56" i="8"/>
  <c r="B31" i="6"/>
  <c r="B32" i="6"/>
  <c r="B33" i="6"/>
  <c r="P10" i="8"/>
  <c r="N10" i="8"/>
  <c r="N56" i="8"/>
  <c r="H56" i="8"/>
  <c r="H100" i="8"/>
  <c r="L10" i="8"/>
  <c r="L100" i="8"/>
  <c r="I10" i="8"/>
  <c r="I56" i="8"/>
  <c r="I100" i="8"/>
  <c r="N33" i="6"/>
  <c r="N32" i="6"/>
  <c r="P56" i="8"/>
  <c r="P100" i="8"/>
  <c r="L56" i="8"/>
  <c r="B67" i="4"/>
  <c r="B78" i="4"/>
  <c r="B56" i="4"/>
  <c r="N100" i="8"/>
  <c r="R18" i="8" l="1"/>
  <c r="R78" i="4"/>
  <c r="R67" i="4"/>
  <c r="R56" i="4"/>
  <c r="R78" i="8"/>
  <c r="R122" i="8"/>
  <c r="R32" i="8"/>
  <c r="R102" i="8"/>
  <c r="R58" i="8"/>
  <c r="R16" i="8"/>
  <c r="R62" i="8"/>
  <c r="R106" i="8"/>
  <c r="R11" i="7"/>
  <c r="R11" i="8" s="1"/>
  <c r="R68" i="8"/>
  <c r="R22" i="8"/>
  <c r="R21" i="7"/>
  <c r="R112" i="8"/>
  <c r="R59" i="8"/>
  <c r="R103" i="8"/>
  <c r="R101" i="8" l="1"/>
  <c r="R57" i="8"/>
  <c r="R111" i="8"/>
  <c r="R67" i="8"/>
  <c r="R21" i="8"/>
  <c r="R10" i="7"/>
  <c r="R10" i="8" s="1"/>
  <c r="R100" i="8" l="1"/>
  <c r="R56" i="8"/>
  <c r="R24" i="6" l="1"/>
  <c r="R48" i="6" s="1"/>
  <c r="R46" i="6" l="1"/>
  <c r="R47" i="6"/>
  <c r="R11" i="6"/>
  <c r="R19" i="6"/>
  <c r="R9" i="6" s="1"/>
  <c r="R33" i="6" l="1"/>
  <c r="R31" i="6"/>
  <c r="R32" i="6"/>
  <c r="R41" i="6"/>
  <c r="R42" i="6"/>
  <c r="R43" i="6"/>
</calcChain>
</file>

<file path=xl/sharedStrings.xml><?xml version="1.0" encoding="utf-8"?>
<sst xmlns="http://schemas.openxmlformats.org/spreadsheetml/2006/main" count="6278" uniqueCount="564">
  <si>
    <t>CONTENIDO</t>
  </si>
  <si>
    <t>SERIE HISTÓRICA</t>
  </si>
  <si>
    <t>I Y II CICLOS</t>
  </si>
  <si>
    <t>ESCUELAS NOCTURNAS</t>
  </si>
  <si>
    <t>III CICLO Y EDUCACIÓN DIVERSIFICADA,  DIURNA Y NOCTURNA</t>
  </si>
  <si>
    <t>III CICLO Y EDUCACIÓN DIVERSIFICADA, ACADÉMICA DIURNA</t>
  </si>
  <si>
    <t>III CICLO Y EDUCACIÓN DIVERSIFICADA, TÉCNICA DIURNA</t>
  </si>
  <si>
    <t>III CICLO Y EDUCACIÓN DIVERSIFICADA, ACADÉMICA NOCTURNA</t>
  </si>
  <si>
    <t>III CICLO Y EDUCACIÓN DIVERSIFICADA, TÉCNICA NOCTURNA</t>
  </si>
  <si>
    <t>GRADUADOS COMO TÉCNICOS MEDIOS</t>
  </si>
  <si>
    <t>I y II Ciclos</t>
  </si>
  <si>
    <t>Cifras Absolutas</t>
  </si>
  <si>
    <t xml:space="preserve">     Matrícula Final</t>
  </si>
  <si>
    <t xml:space="preserve">          Aprobados</t>
  </si>
  <si>
    <t xml:space="preserve">          Aplazados</t>
  </si>
  <si>
    <t xml:space="preserve">          Reprobados</t>
  </si>
  <si>
    <t>Escuelas Nocturnas</t>
  </si>
  <si>
    <t>.</t>
  </si>
  <si>
    <t>MATRICULA FINAL EN I Y II CICLOS</t>
  </si>
  <si>
    <t>Total</t>
  </si>
  <si>
    <t xml:space="preserve">       Aprobados</t>
  </si>
  <si>
    <t xml:space="preserve">       Aplazados</t>
  </si>
  <si>
    <t xml:space="preserve">       Reprobados</t>
  </si>
  <si>
    <t>Pública</t>
  </si>
  <si>
    <t>Privada</t>
  </si>
  <si>
    <t>RENDIMIENTO EDUCATIVO EN I Y II CICLOS</t>
  </si>
  <si>
    <t>Aprobados</t>
  </si>
  <si>
    <t>I Ciclo</t>
  </si>
  <si>
    <t xml:space="preserve">        1º</t>
  </si>
  <si>
    <t xml:space="preserve">        2º</t>
  </si>
  <si>
    <t xml:space="preserve">        3º</t>
  </si>
  <si>
    <t>II Ciclo</t>
  </si>
  <si>
    <t xml:space="preserve">        4º</t>
  </si>
  <si>
    <t xml:space="preserve">        5º</t>
  </si>
  <si>
    <t xml:space="preserve">        6º</t>
  </si>
  <si>
    <t>Aplazados</t>
  </si>
  <si>
    <t>Reprobados</t>
  </si>
  <si>
    <t>(Cifras Relativas)</t>
  </si>
  <si>
    <t>RENDIMIENTO EDUCATIVO EN ESCUELAS NOCTURNAS</t>
  </si>
  <si>
    <t>Nivel Cursado</t>
  </si>
  <si>
    <t>I</t>
  </si>
  <si>
    <t>II</t>
  </si>
  <si>
    <t>III</t>
  </si>
  <si>
    <t>IV</t>
  </si>
  <si>
    <t>MATRICULA FINAL EN III CICLO Y EDUCACIÓN DIVERSIFICADA DIURNA</t>
  </si>
  <si>
    <t>Dependencia</t>
  </si>
  <si>
    <t xml:space="preserve">     Aprobados</t>
  </si>
  <si>
    <t xml:space="preserve">     Aplazados</t>
  </si>
  <si>
    <t xml:space="preserve">     Reprobados</t>
  </si>
  <si>
    <t>APROBADOS EN III CICLO Y EDUCACIÓN DIVERSIFICADA, DIURNA</t>
  </si>
  <si>
    <t xml:space="preserve">     III Ciclo</t>
  </si>
  <si>
    <t xml:space="preserve">           7º</t>
  </si>
  <si>
    <t xml:space="preserve">           8º</t>
  </si>
  <si>
    <t xml:space="preserve">           9º</t>
  </si>
  <si>
    <t xml:space="preserve">     Educación Diversificada</t>
  </si>
  <si>
    <t xml:space="preserve">           10º</t>
  </si>
  <si>
    <t xml:space="preserve">           11º</t>
  </si>
  <si>
    <t xml:space="preserve">           12º</t>
  </si>
  <si>
    <t>Académica</t>
  </si>
  <si>
    <t xml:space="preserve">Técnica </t>
  </si>
  <si>
    <t>APLAZADOS EN III CICLO Y EDUCACIÓN DIVERSIFICADA, DIURNA</t>
  </si>
  <si>
    <t>-</t>
  </si>
  <si>
    <t>REPROBADOS EN III CICLO Y EDUCACIÓN DIVERSIFICADA, DIURNA</t>
  </si>
  <si>
    <t>TOTAL</t>
  </si>
  <si>
    <t>1º</t>
  </si>
  <si>
    <t>2º</t>
  </si>
  <si>
    <t>3º</t>
  </si>
  <si>
    <t>4º</t>
  </si>
  <si>
    <t>5º</t>
  </si>
  <si>
    <t>6º</t>
  </si>
  <si>
    <t>T</t>
  </si>
  <si>
    <t>H</t>
  </si>
  <si>
    <t>M</t>
  </si>
  <si>
    <t>Público</t>
  </si>
  <si>
    <t xml:space="preserve">Privado </t>
  </si>
  <si>
    <t>APROBADOS EN I Y II CICLOS</t>
  </si>
  <si>
    <t>ABSOLUTO</t>
  </si>
  <si>
    <t>APLAZADOS EN I Y II CICLOS</t>
  </si>
  <si>
    <t>REPROBADOS EN I Y II CICLOS</t>
  </si>
  <si>
    <t>San José Central</t>
  </si>
  <si>
    <t>San José Norte</t>
  </si>
  <si>
    <t>San José Oeste</t>
  </si>
  <si>
    <t>Desamparados</t>
  </si>
  <si>
    <t>Puriscal</t>
  </si>
  <si>
    <t>Pérez Zeledón</t>
  </si>
  <si>
    <t>Los Santos</t>
  </si>
  <si>
    <t>Alajuela</t>
  </si>
  <si>
    <t>Occidente</t>
  </si>
  <si>
    <t>San Carlos</t>
  </si>
  <si>
    <t>Zona Norte-Norte</t>
  </si>
  <si>
    <t>Cartago</t>
  </si>
  <si>
    <t>Turrialba</t>
  </si>
  <si>
    <t>Heredia</t>
  </si>
  <si>
    <t>Sarapiqui</t>
  </si>
  <si>
    <t>Liberia</t>
  </si>
  <si>
    <t>Nicoya</t>
  </si>
  <si>
    <t>Santa Cruz</t>
  </si>
  <si>
    <t>Cañas</t>
  </si>
  <si>
    <t>Puntarenas</t>
  </si>
  <si>
    <t>Coto</t>
  </si>
  <si>
    <t>Aguirre</t>
  </si>
  <si>
    <t>Grande de Térraba</t>
  </si>
  <si>
    <t>Peninsular</t>
  </si>
  <si>
    <t>Limón</t>
  </si>
  <si>
    <t>Guápiles</t>
  </si>
  <si>
    <t>Sulá</t>
  </si>
  <si>
    <t>PORCENTAJE DE APROBACION EN I Y II CICLOS</t>
  </si>
  <si>
    <t>PORCENTAJE DE APLAZAMIENTO EN I Y II CICLOS</t>
  </si>
  <si>
    <t>PORCENTAJE DE REPROBACION EN I Y II CICLOS</t>
  </si>
  <si>
    <t>MATRICULA FINAL EN ESCUELAS NOCTURNAS</t>
  </si>
  <si>
    <t>San José  Oeste</t>
  </si>
  <si>
    <t>APROBADOS EN ESCUELAS NOCTURNAS</t>
  </si>
  <si>
    <t>Cifras Relativas</t>
  </si>
  <si>
    <t>APLAZADOS EN ESCUELAS NOCTURNAS</t>
  </si>
  <si>
    <t>REPROBADOS EN ESCUELAS NOCTURNAS</t>
  </si>
  <si>
    <t>MATRICULA FINAL EN III CICLO Y EDUCACION DIVERSIFICADA, DIURNA Y NOCTURNA</t>
  </si>
  <si>
    <t>7º</t>
  </si>
  <si>
    <t>8º</t>
  </si>
  <si>
    <t>9º</t>
  </si>
  <si>
    <t>10º</t>
  </si>
  <si>
    <t>11º</t>
  </si>
  <si>
    <t>12º</t>
  </si>
  <si>
    <t>APROBADOS EN III CICLO Y EDUCACION DIVERSIFICADA, DIURNA Y NOCTURNA</t>
  </si>
  <si>
    <t>APLAZADOS EN III CICLO Y EDUCACION DIVERSIFICADA, DIURNA Y NOCTURNA</t>
  </si>
  <si>
    <t>MATRICULA FINAL EN III CICLO Y EDUCACION DIVERSIFICADA DIURNA Y NOCTURNA</t>
  </si>
  <si>
    <t>APROBADOS EN III CICLO Y EDUCACION DIVERSIFICADA DIURNA Y NOCTURNA</t>
  </si>
  <si>
    <t>PORCENTAJE DE APROBACION EN III CICLO Y EDUCACION DIVERSIFICADA DIURNA Y NOCTURNA</t>
  </si>
  <si>
    <t>APLAZADOS EN III CICLO Y EDUCACION DIVERSIFICADA DIURNA Y NOCTURNA</t>
  </si>
  <si>
    <t>PORCENTAJE DE APLAZAMIENTO EN III CICLO Y EDUCACION DIVERSIFICADA DIURNA Y NOCTURNA</t>
  </si>
  <si>
    <t xml:space="preserve">MATRICULA FINAL EN III CICLO Y EDUCACION DIVERSIFICADA, DIURNA </t>
  </si>
  <si>
    <t>APROBADOS EN III CICLO Y EDUCACION DIVERSIFICADA, DIURNA</t>
  </si>
  <si>
    <t>APLAZADOS EN III CICLO Y EDUCACION DIVERSIFICADA, DIURNA</t>
  </si>
  <si>
    <t>MATRICULA FINAL EN III CICLO Y EDUCACION DIVERSIFICADA DIURNA</t>
  </si>
  <si>
    <t xml:space="preserve">APROBADOS EN III CICLO Y EDUCACION DIVERSIFICADA DIURNA </t>
  </si>
  <si>
    <t>PORCENTAJE DE APROBACION EN III CICLO Y EDUCACION DIVERSIFICADA DIURNA</t>
  </si>
  <si>
    <t>APLAZADOS EN III CICLO Y EDUCACION DIVERSIFICADA DIURNA</t>
  </si>
  <si>
    <t>PORCENTAJE DE APLAZAMIENTO EN III CICLO Y EDUCACION DIVERSIFICADA DIURNA</t>
  </si>
  <si>
    <t xml:space="preserve">MATRICULA FINAL EN III CICLO Y EDUCACION DIVERSIFICADA, ACADEMICA DIURNA </t>
  </si>
  <si>
    <t>APROBADOS EN III CICLO Y EDUCACION DIVERSIFICADA, ACADEMICA DIURNA</t>
  </si>
  <si>
    <t>APLAZADOS EN III CICLO Y EDUCACION DIVERSIFICADA, ACADEMCIA DIURNA</t>
  </si>
  <si>
    <t xml:space="preserve">MATRICULA FINAL EN III CICLO Y EDUCACION DIVERSIFICADA ACADEMICA DIURNA </t>
  </si>
  <si>
    <t xml:space="preserve">APROBADOS EN III CICLO Y EDUCACION DIVERSIFICADA ACADEMICA DIURNA </t>
  </si>
  <si>
    <t>PORCENTAJE DE APROBACION EN III CICLO Y EDUCACION DIVERSIFICADA ACADEMICA DIURNA</t>
  </si>
  <si>
    <t>APLAZADOS EN III CICLO Y EDUCACION DIVERSIFICADA ACADEMICA DIURNA</t>
  </si>
  <si>
    <t>PORCENTAJE DE APLAZAMIENTO EN III CICLO Y EDUCACION DIVERSIFICADA ACADEMICA DIURNA</t>
  </si>
  <si>
    <t xml:space="preserve">MATRICULA FINAL EN III CICLO Y EDUCACION DIVERSIFICADA, ACADEMICA NOCTURNA </t>
  </si>
  <si>
    <t>APROBADOS EN III CICLO Y EDUCACION DIVERSIFICADA, ACADEMICA NOCTURNA</t>
  </si>
  <si>
    <t>APLAZADOS EN III CICLO Y EDUCACION DIVERSIFICADA, ACADEMICA NOCTURNA</t>
  </si>
  <si>
    <t>MATRICULA FINAL EN III CICLO Y EDUCACION DIVERSIFICADA ACADEMICA NOCTURNA</t>
  </si>
  <si>
    <t>Sarapiquí</t>
  </si>
  <si>
    <t>Grande de Terraba</t>
  </si>
  <si>
    <t>Sula</t>
  </si>
  <si>
    <t>APROBADOS EN III CICLO Y EDUCACION DIVERSIFICADA ACADEMICA NOCTURNA</t>
  </si>
  <si>
    <t>PORCENTAJE DE APROBACION EN III CICLO Y EDUCACION DIVERSIFICADA ACADEMICA NOCTURNA</t>
  </si>
  <si>
    <t>APLAZADOS EN III CICLO Y EDUCACION DIVERSIFICADA ACADEMICA NOCTURNA</t>
  </si>
  <si>
    <t>PORCENTAJE DE APLAZAMIENTO EN III CICLO Y EDUCACION DIVERSIFICADA ACADEMICA NOCTURNA</t>
  </si>
  <si>
    <t>Zona Norte Norte</t>
  </si>
  <si>
    <t>Saan José Oeste</t>
  </si>
  <si>
    <t>Modalidad de Enseñanza</t>
  </si>
  <si>
    <t xml:space="preserve">     Industrial</t>
  </si>
  <si>
    <t xml:space="preserve">     Agropecuaria</t>
  </si>
  <si>
    <t xml:space="preserve">     Servicios</t>
  </si>
  <si>
    <t xml:space="preserve"> </t>
  </si>
  <si>
    <t>GRADUADOS COMO TÉCNICOS MEDIOS, POR ESPECIALIDAD</t>
  </si>
  <si>
    <t>Hombres</t>
  </si>
  <si>
    <t>Mujeres</t>
  </si>
  <si>
    <t>Comercial y de Servicios</t>
  </si>
  <si>
    <t>Acoounting</t>
  </si>
  <si>
    <t>Administración y Operación Aduanera</t>
  </si>
  <si>
    <t>Banca y Finanzas</t>
  </si>
  <si>
    <t>Contabilidad</t>
  </si>
  <si>
    <t>Contabilidad y Auditoría</t>
  </si>
  <si>
    <t>Contabilidad y Costos</t>
  </si>
  <si>
    <t>Contabilidad y Finanzas</t>
  </si>
  <si>
    <t>Ejecutivo para Centros de Servicios</t>
  </si>
  <si>
    <t>Executive Service Center</t>
  </si>
  <si>
    <t>Informática en Desarrollo de Software</t>
  </si>
  <si>
    <t>Informática en Soporte</t>
  </si>
  <si>
    <t>Informática Empresarial</t>
  </si>
  <si>
    <t>Information Technology Support</t>
  </si>
  <si>
    <t>Computer Networking</t>
  </si>
  <si>
    <t>Computer Science in Software Development</t>
  </si>
  <si>
    <t>Salud Ocupacional</t>
  </si>
  <si>
    <t>Secretariado Ejecutivo</t>
  </si>
  <si>
    <t>Bilingual Secretary</t>
  </si>
  <si>
    <t>Turismo Costero</t>
  </si>
  <si>
    <t>Turismo Ecológico</t>
  </si>
  <si>
    <t>Turismo Rural</t>
  </si>
  <si>
    <t>Turismo en Alimentos y Bebidas</t>
  </si>
  <si>
    <t>Turismo en Hotelería y Eventos Especiales</t>
  </si>
  <si>
    <t>Industrial</t>
  </si>
  <si>
    <t>Administración, Logística y Distribución</t>
  </si>
  <si>
    <t>Automotriz</t>
  </si>
  <si>
    <t>Autorremodelado</t>
  </si>
  <si>
    <t>Construcción Civil</t>
  </si>
  <si>
    <t>Dibujo Arquitectónico</t>
  </si>
  <si>
    <t>Dibujo Técnico</t>
  </si>
  <si>
    <t>Diseño Gráfico</t>
  </si>
  <si>
    <t>Diseño Publicitario</t>
  </si>
  <si>
    <t>Diseño y Confección de la Moda</t>
  </si>
  <si>
    <t>Diseño y Construcción de Muebles y Estructuras</t>
  </si>
  <si>
    <t>Electromecánica</t>
  </si>
  <si>
    <t>Electrónica en Mantenimiento de Equipo de Cómputo</t>
  </si>
  <si>
    <t>Electrónica en Telecomunicaciones</t>
  </si>
  <si>
    <t>Electrónica Industrial</t>
  </si>
  <si>
    <t>Electrotecnia</t>
  </si>
  <si>
    <t>Mantenimiento Industrial</t>
  </si>
  <si>
    <t>Mecánica General</t>
  </si>
  <si>
    <t>Mecánica de Precisión</t>
  </si>
  <si>
    <t>Mecánica Naval</t>
  </si>
  <si>
    <t>Productividad y Calidad</t>
  </si>
  <si>
    <t>Refrigeración y Aire Acondicionado</t>
  </si>
  <si>
    <t>Agropecuaria</t>
  </si>
  <si>
    <t>Agro Jardinería</t>
  </si>
  <si>
    <t>Agroecología</t>
  </si>
  <si>
    <t>Agroindustria Alimentaria con Tecnología Agrícola</t>
  </si>
  <si>
    <t>Agroindustria Alimentaria con Tecnología Pecuaria</t>
  </si>
  <si>
    <t>Agropecuario en Producción Agrícola</t>
  </si>
  <si>
    <t>Agropecuario en Producción Pecuaria</t>
  </si>
  <si>
    <t>Riego y Drenaje</t>
  </si>
  <si>
    <t>C1-C13</t>
  </si>
  <si>
    <t>C14-C24</t>
  </si>
  <si>
    <t>C25-C28</t>
  </si>
  <si>
    <t>III CICLO Y EDUCACIÓN DIVERSIFICADA,  DIURNA</t>
  </si>
  <si>
    <t>Fuente: Departamento de Análisis Estadístico, MEP.</t>
  </si>
  <si>
    <r>
      <t xml:space="preserve">Cifras Relativas </t>
    </r>
    <r>
      <rPr>
        <b/>
        <sz val="10"/>
        <color theme="1"/>
        <rFont val="Calibri"/>
        <family val="2"/>
      </rPr>
      <t>¹⁄</t>
    </r>
  </si>
  <si>
    <r>
      <rPr>
        <sz val="8"/>
        <color theme="1"/>
        <rFont val="Calibri"/>
        <family val="2"/>
      </rPr>
      <t>¹⁄</t>
    </r>
    <r>
      <rPr>
        <sz val="8"/>
        <color theme="1"/>
        <rFont val="Times New Roman"/>
        <family val="1"/>
      </rPr>
      <t xml:space="preserve"> Cifras calculadas respecto a la Matrícula Final</t>
    </r>
  </si>
  <si>
    <t>Subvencionada</t>
  </si>
  <si>
    <t>Año Cursado</t>
  </si>
  <si>
    <t>SEGÚN AÑO CURSADO</t>
  </si>
  <si>
    <t>DEPENDENCIA PÚBLICA, PRIVADA Y SUBVENCIONADA</t>
  </si>
  <si>
    <t>SEGÚN DEPENDENCIA Y RENDIMIENTO</t>
  </si>
  <si>
    <t>DEPENDENCIA PÚBLICA</t>
  </si>
  <si>
    <t>CUADRO Nº6</t>
  </si>
  <si>
    <t>SEGÚN RAMA EDUCATIVA Y AÑO CURSADO</t>
  </si>
  <si>
    <t>CUADRO Nº14</t>
  </si>
  <si>
    <t>POR AÑO CURSADO Y SEXO</t>
  </si>
  <si>
    <t>SEGÚN ZONA Y DEPENDENCIA</t>
  </si>
  <si>
    <t>Simbología: T=Total, H=Hombres, M=Mujeres</t>
  </si>
  <si>
    <t>CUADRO Nº15</t>
  </si>
  <si>
    <t>CUADRO Nº17</t>
  </si>
  <si>
    <t>CUADRO Nº16</t>
  </si>
  <si>
    <t>Dirección Regional</t>
  </si>
  <si>
    <t xml:space="preserve">Total </t>
  </si>
  <si>
    <t>Costa Rica</t>
  </si>
  <si>
    <t>Subvencionado</t>
  </si>
  <si>
    <t>SEGÚN DIRECCIÓN REGIONAL</t>
  </si>
  <si>
    <t>CUADRO Nº18</t>
  </si>
  <si>
    <t>CUADRO Nº23</t>
  </si>
  <si>
    <t>CUADRO Nº24</t>
  </si>
  <si>
    <t>CUADRO Nº21</t>
  </si>
  <si>
    <t>CUADRO Nº22</t>
  </si>
  <si>
    <t>CUADRO Nº19</t>
  </si>
  <si>
    <t>CUADRO Nº20</t>
  </si>
  <si>
    <t>CUADRO Nº25</t>
  </si>
  <si>
    <t>POR NIVEL CURSADO Y SEXO</t>
  </si>
  <si>
    <t>CUADRO Nº26</t>
  </si>
  <si>
    <t>CUADRO Nº27</t>
  </si>
  <si>
    <t>CUADRO Nº28</t>
  </si>
  <si>
    <t>CUADRO Nº29</t>
  </si>
  <si>
    <t>CUADRO Nº30</t>
  </si>
  <si>
    <t>CUADRO Nº31</t>
  </si>
  <si>
    <t>CUADRO Nº32</t>
  </si>
  <si>
    <t>CUADRO Nº33</t>
  </si>
  <si>
    <t>CUADRO Nº39</t>
  </si>
  <si>
    <t>CUADRO Nº36</t>
  </si>
  <si>
    <t>CUADRO Nº34</t>
  </si>
  <si>
    <t>CUADRO Nº35</t>
  </si>
  <si>
    <t>CUADRO Nº40</t>
  </si>
  <si>
    <t>CUADRO Nº43</t>
  </si>
  <si>
    <t>CUADRO Nº42</t>
  </si>
  <si>
    <t>CUADRO Nº41</t>
  </si>
  <si>
    <t>CUADRO Nº44</t>
  </si>
  <si>
    <t>CUADRO Nº45</t>
  </si>
  <si>
    <t>CUADRO Nº46</t>
  </si>
  <si>
    <t>CUADRO Nº47</t>
  </si>
  <si>
    <t>CUADRO Nº49</t>
  </si>
  <si>
    <t>CUADRO Nº50</t>
  </si>
  <si>
    <t>CUADRO Nº51</t>
  </si>
  <si>
    <t>CUADRO Nº52</t>
  </si>
  <si>
    <t>CUADRO Nº53</t>
  </si>
  <si>
    <t>CUADRO Nº55</t>
  </si>
  <si>
    <t>CUADRO Nº61</t>
  </si>
  <si>
    <t>CUADRO Nº58</t>
  </si>
  <si>
    <t>CUADRO Nº56</t>
  </si>
  <si>
    <t>CUADRO Nº57</t>
  </si>
  <si>
    <t>CUADRO Nº62</t>
  </si>
  <si>
    <t>CUADRO Nº63</t>
  </si>
  <si>
    <t>CUADRO Nº64</t>
  </si>
  <si>
    <t>CUADRO Nº65</t>
  </si>
  <si>
    <t>CUADRO Nº66</t>
  </si>
  <si>
    <t>CUADRO Nº67</t>
  </si>
  <si>
    <t>CUADRO Nº68</t>
  </si>
  <si>
    <t>CUADRO Nº73</t>
  </si>
  <si>
    <t>CUADRO Nº74</t>
  </si>
  <si>
    <t>CUADRO Nº75</t>
  </si>
  <si>
    <t>CUADRO Nº76</t>
  </si>
  <si>
    <t>CUADRO Nº77</t>
  </si>
  <si>
    <t>CUADRO Nº78</t>
  </si>
  <si>
    <t>APROBADOS EN III CICLO Y EDUCACION DIVERSIFICADA TÉCNICA NOCTURNA</t>
  </si>
  <si>
    <t>PORCENTAJE DE APROBACION EN III CICLO Y EDUCACION DIVERSIFICADA TÉCNICA NOCTURNA</t>
  </si>
  <si>
    <t>APLAZADOS EN III CICLO Y EDUCACION DIVERSIFICADA TÉCNICA NOCTURNA</t>
  </si>
  <si>
    <t>PORCENTAJE DE APLAMIENTO EN III CICLO Y EDUCACION DIVERSIFICADA TÉCNICA NOCTURNA</t>
  </si>
  <si>
    <t>MATRICULA FINAL EN III CICLO Y EDUCACION DIVERSIFICADA TÉCNICA NOCTURNA</t>
  </si>
  <si>
    <t>APROBADOS EN III CICLO Y EDUCACION DIVERSIFICADA, TÉCNICA NOCTURNA</t>
  </si>
  <si>
    <t>APLAZADOS EN III CICLO Y EDUCACION DIVERSIFICADA, TÉCNICA NOCTURNA</t>
  </si>
  <si>
    <t xml:space="preserve">MATRICULA FINAL EN III CICLO Y EDUCACION DIVERSIFICADA, TÉCNICA NOCTURNA </t>
  </si>
  <si>
    <t xml:space="preserve">APROBADOS EN III CICLO Y EDUCACION DIVERSIFICADA TÉCNICA DIURNA </t>
  </si>
  <si>
    <t>PORCENTAJE DE APROBACION EN III CICLO Y EDUCACION DIVERSIFICADA TÉCNICA DIURNA</t>
  </si>
  <si>
    <t>APLAZADOS EN III CICLO Y EDUCACION DIVERSIFICADA TÉCNICA DIURNA</t>
  </si>
  <si>
    <t>PORCENTAJE DE APLAZAMIENTO EN III CICLO Y EDUCACION DIVERSIFICADA TÉCNICA DIURNA</t>
  </si>
  <si>
    <t xml:space="preserve">MATRICULA FINAL EN III CICLO Y EDUCACION DIVERSIFICADA TÉCNICA DIURNA </t>
  </si>
  <si>
    <t>APROBADOS EN III CICLO Y EDUCACION DIVERSIFICADA, TÉCNICA DIURNA</t>
  </si>
  <si>
    <t>APLAZADOS EN III CICLO Y EDUCACION DIVERSIFICADA, TÉCNICA DIURNA</t>
  </si>
  <si>
    <t xml:space="preserve">MATRICULA FINAL EN III CICLO Y EDUCACION DIVERSIFICADA, TÉCNICA DIURNA </t>
  </si>
  <si>
    <t>SEGÚN MODALIDAD DE ENSEÑANZA</t>
  </si>
  <si>
    <t xml:space="preserve">GRADUADOS COMO TECNICO MEDIO EN EDUCACION DIVERSIFICADA TÉCNICA, </t>
  </si>
  <si>
    <t>INDICE</t>
  </si>
  <si>
    <t>III Ciclo y Educación Diver. Diurna Y Nocturna</t>
  </si>
  <si>
    <t>III Ciclo y Educación Diversificada Diurna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</si>
  <si>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</si>
  <si>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</si>
  <si>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</si>
  <si>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</si>
  <si>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</si>
  <si>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</si>
  <si>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</si>
  <si>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</si>
  <si>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</si>
  <si>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</si>
  <si>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</si>
  <si>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</si>
  <si>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</si>
  <si>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</si>
  <si>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</si>
  <si>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</si>
  <si>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</si>
  <si>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</si>
  <si>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</si>
  <si>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</si>
  <si>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</si>
  <si>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</si>
  <si>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</si>
  <si>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</si>
  <si>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</si>
  <si>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</si>
  <si>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</si>
  <si>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</si>
  <si>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</si>
  <si>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</si>
  <si>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</si>
  <si>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</si>
  <si>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</si>
  <si>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</si>
  <si>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</si>
  <si>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</si>
  <si>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</si>
  <si>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</si>
  <si>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</si>
  <si>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</si>
  <si>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C41</t>
  </si>
  <si>
    <t>C42</t>
  </si>
  <si>
    <t>C43</t>
  </si>
  <si>
    <t>C44</t>
  </si>
  <si>
    <t>C45</t>
  </si>
  <si>
    <t>C46</t>
  </si>
  <si>
    <t>C47</t>
  </si>
  <si>
    <t>C48</t>
  </si>
  <si>
    <t>C49</t>
  </si>
  <si>
    <t>C50</t>
  </si>
  <si>
    <t>C51</t>
  </si>
  <si>
    <t>C52</t>
  </si>
  <si>
    <t>C53</t>
  </si>
  <si>
    <t>C54</t>
  </si>
  <si>
    <t>C55</t>
  </si>
  <si>
    <t>C56</t>
  </si>
  <si>
    <t>C57</t>
  </si>
  <si>
    <t>C58</t>
  </si>
  <si>
    <t>C59</t>
  </si>
  <si>
    <t>C60</t>
  </si>
  <si>
    <t>C61</t>
  </si>
  <si>
    <t>C62</t>
  </si>
  <si>
    <t>C63</t>
  </si>
  <si>
    <t>C64</t>
  </si>
  <si>
    <t>C65</t>
  </si>
  <si>
    <t>C66</t>
  </si>
  <si>
    <t>C67</t>
  </si>
  <si>
    <t>C68</t>
  </si>
  <si>
    <t>C69</t>
  </si>
  <si>
    <t>C70</t>
  </si>
  <si>
    <t>C71</t>
  </si>
  <si>
    <t>C72</t>
  </si>
  <si>
    <t>C73</t>
  </si>
  <si>
    <t>C74</t>
  </si>
  <si>
    <t>C75</t>
  </si>
  <si>
    <t>C76</t>
  </si>
  <si>
    <t>C77</t>
  </si>
  <si>
    <t>C78</t>
  </si>
  <si>
    <t>C79</t>
  </si>
  <si>
    <t>Para ir al cuadro dar clik en la celda</t>
  </si>
  <si>
    <t>Matrícula Final</t>
  </si>
  <si>
    <t>MATRICULA FINAL Y RENDIMIENTO EN I Y II CICLOS</t>
  </si>
  <si>
    <t xml:space="preserve">SEGÚN DEPENDENCIA </t>
  </si>
  <si>
    <t>SERIE HISTÓRICA DE MATRÍCULA FINAL  Y RENDIMIENTO EN EDUCACIÓN REGULAR</t>
  </si>
  <si>
    <t xml:space="preserve">SEGÚN NIVEL DE ENSEÑANZA </t>
  </si>
  <si>
    <t>Nivel Educativo</t>
  </si>
  <si>
    <t>CUADRO Nº5</t>
  </si>
  <si>
    <t>CUADRO Nº3</t>
  </si>
  <si>
    <t>CUADRO Nº4</t>
  </si>
  <si>
    <t>CUADRO Nº1</t>
  </si>
  <si>
    <t>CUADRO Nº2</t>
  </si>
  <si>
    <t>CUADRO Nº7</t>
  </si>
  <si>
    <t>CUADRO Nº8</t>
  </si>
  <si>
    <t>CUADRO Nº10</t>
  </si>
  <si>
    <t>CUADRO Nº12</t>
  </si>
  <si>
    <t>CUADRO Nº9</t>
  </si>
  <si>
    <t>CUADRO Nº11</t>
  </si>
  <si>
    <t>CUADRO Nº13</t>
  </si>
  <si>
    <t>Zona y Dependencia</t>
  </si>
  <si>
    <t>Urbana</t>
  </si>
  <si>
    <t>Rural</t>
  </si>
  <si>
    <t>Absoluto</t>
  </si>
  <si>
    <t>Relativo</t>
  </si>
  <si>
    <t>Especialidad</t>
  </si>
  <si>
    <t xml:space="preserve">Accounting </t>
  </si>
  <si>
    <t>Agroindustria</t>
  </si>
  <si>
    <t>Agroindustria Aliment. con Tecgía. Agrícola</t>
  </si>
  <si>
    <t>Agroindustria Aliment. con Tecgía. Pecuaria</t>
  </si>
  <si>
    <t>Agropecuaria producción Agrícola</t>
  </si>
  <si>
    <t>Agropecuaria producción Pecuaria</t>
  </si>
  <si>
    <t>Contabilidad y Auditoria</t>
  </si>
  <si>
    <t>Diseño y Construcción Muebles de Madera</t>
  </si>
  <si>
    <t>Diseño y Construcción Muebles y Estructuras</t>
  </si>
  <si>
    <t>Ejecutivos para Centros de Servicios</t>
  </si>
  <si>
    <t>Impresión Offset</t>
  </si>
  <si>
    <t>Industria Textil</t>
  </si>
  <si>
    <t>Informática Bilingüe</t>
  </si>
  <si>
    <t>Informática de Desarrollo de Software</t>
  </si>
  <si>
    <t>Informática en programación</t>
  </si>
  <si>
    <t>Informática en redes</t>
  </si>
  <si>
    <t>Informática en redes de Computadoras</t>
  </si>
  <si>
    <t>Informática en soporte</t>
  </si>
  <si>
    <t>Mecánica Automotriz</t>
  </si>
  <si>
    <t>Mecánica Precisión</t>
  </si>
  <si>
    <t>Refrigeración  y Aire Acondicionado</t>
  </si>
  <si>
    <t>Secret. Orientación en Servicio al Cliente</t>
  </si>
  <si>
    <t>Secretariado</t>
  </si>
  <si>
    <t>Secretariado Bilingue</t>
  </si>
  <si>
    <t>Secretariado Ejecutivo para centros de servicio</t>
  </si>
  <si>
    <t>Turismo en alimentos y Bebidas</t>
  </si>
  <si>
    <t>Administración, logística y Distribución</t>
  </si>
  <si>
    <t>Agroecologia</t>
  </si>
  <si>
    <t>PORTADA</t>
  </si>
  <si>
    <t>FUNCIONARIOS QUE PARTICIPARON EN LA PUBLICACIÓN</t>
  </si>
  <si>
    <t>Portada</t>
  </si>
  <si>
    <t>Funcionarios que participaron en la publicación</t>
  </si>
  <si>
    <t>Cuadros Estadísticos: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</si>
  <si>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</si>
  <si>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Informática en Redes de Computadoras</t>
  </si>
  <si>
    <t>Diseño y Desarrollo Digital</t>
  </si>
  <si>
    <t>DEPENDENCIA PÚBLICA, PRIVADA Y SUBVENCIONADA, PERIODO 2000-2019</t>
  </si>
  <si>
    <t>PERIODO 2000-2019</t>
  </si>
  <si>
    <t>AÑO 2019</t>
  </si>
  <si>
    <t>CUADRO Nº 37</t>
  </si>
  <si>
    <t>CUADRO Nº 38</t>
  </si>
  <si>
    <t>CUADRO Nº 48</t>
  </si>
  <si>
    <t>CUADRO Nº54</t>
  </si>
  <si>
    <t>CUADRO Nº:  59</t>
  </si>
  <si>
    <t>CUADRO Nº:  60</t>
  </si>
  <si>
    <t>CUADRO Nº69</t>
  </si>
  <si>
    <t>CUADRO Nº70</t>
  </si>
  <si>
    <t>CUADRO Nº71</t>
  </si>
  <si>
    <t>CUADRO Nº72</t>
  </si>
  <si>
    <r>
      <t>C</t>
    </r>
    <r>
      <rPr>
        <b/>
        <sz val="11"/>
        <color indexed="8"/>
        <rFont val="Times New Roman"/>
        <family val="1"/>
      </rPr>
      <t>UADRO Nº 79</t>
    </r>
  </si>
  <si>
    <t xml:space="preserve">         Information Technology Support</t>
  </si>
  <si>
    <t xml:space="preserve">         Computer Science in Software Development</t>
  </si>
  <si>
    <t>POR GENERO Y ESPECIALIDAD, 2019</t>
  </si>
  <si>
    <t>PERIODO 2007-2019</t>
  </si>
  <si>
    <t>MATRICULA FINAL Y RENDIMIENTO EN I Y II CICLOS SEGÚN DEPENDENCIA, PERIODO 2000-2019</t>
  </si>
  <si>
    <t>MATRICULA FINAL EN III CICLO Y EDUCACIÓN DIVERSIFICADA DIURNA, SEGÚN DEPENDENCIA Y RENDIMIENTO, PERIODO 2000-2019</t>
  </si>
  <si>
    <t>MATRICULA FINAL EN I Y II CICLOS, POR AÑO CURSADO Y SEXO, SEGÚN ZONA Y DEPENDENCIA, AÑO 2019</t>
  </si>
  <si>
    <t>APROBADOS EN I Y II CICLOS, POR AÑO CURSADO Y SEXO, SEGÚN ZONA Y DEPENDENCIA, AÑO 2019</t>
  </si>
  <si>
    <t>APLAZADOS EN I Y II CICLOS, POR AÑO CURSADO Y SEXO, SEGÚN ZONA Y DEPENDENCIA, AÑO 2019</t>
  </si>
  <si>
    <t>REPROBADOS EN I Y II CICLOS, POR AÑO CURSADO Y SEXO, SEGÚN ZONA Y DEPENDENCIA, AÑO 2019</t>
  </si>
  <si>
    <t>MATRICULA FINAL EN III CICLO Y EDUCACIÓN DIVERSIFICADA DIURNA Y NOCTURNA, POR AÑO CURSADO Y SEXO, SEGÚN ZONA Y DEPENDENCIA, AÑO 2019</t>
  </si>
  <si>
    <t>APROBADOS EN III CICLO Y EDUCACIÓN DIVERSIFICADA DIURNA Y NOCTURNA, POR AÑO CURSADO Y SEXO, SEGÚN ZONA Y DEPENDENCIA, AÑO 2019</t>
  </si>
  <si>
    <t>APLAZADOS EN III CICLO Y EDUCACIÓN DIVERSIFICADA DIURNA Y NOCTURNA, POR AÑO CURSADO Y SEXO, SEGÚN ZONA Y DEPENDENCIA, AÑO 2019</t>
  </si>
  <si>
    <t>MATRICULA FINAL EN III CICLO Y EDUCACIÓN DIVERSIFICADA DIURNA , POR AÑO CURSADO Y SEXO, SEGÚN ZONA Y DEPENDENCIA, AÑO 2019</t>
  </si>
  <si>
    <t>APROBADOS EN III CICLO Y EDUCACIÓN DIVERSIFICADA DIURNA , POR AÑO CURSADO Y SEXO, SEGÚN ZONA Y DEPENDENCIA, AÑO 2019</t>
  </si>
  <si>
    <t>APLAZADOS EN III CICLO Y EDUCACIÓN DIVERSIFICADA DIURNA , POR AÑO CURSADO Y SEXO, SEGÚN ZONA Y DEPENDENCIA, AÑO 2019</t>
  </si>
  <si>
    <t>MATRICULA FINAL EN III CICLO Y EDUCACIÓN DIVERSIFICADA, ACADÉMICA DIURNA , POR AÑO CURSADO Y SEXO, SEGÚN ZONA Y DEPENDENCIA, AÑO 2019</t>
  </si>
  <si>
    <t>APROBADOS EN III CICLO Y EDUCACIÓN DIVERSIFICADA, ACADÉMICA DIURNA , POR AÑO CURSADO Y SEXO, SEGÚN ZONA Y DEPENDENCIA, AÑO 2019</t>
  </si>
  <si>
    <t>APLAZADOS EN III CICLO Y EDUCACIÓN DIVERSIFICADA, ACADÉMICA DIURNA , POR AÑO CURSADO Y SEXO, SEGÚN ZONA Y DEPENDENCIA, AÑO 2019</t>
  </si>
  <si>
    <t>MATRICULA FINAL EN III CICLO Y EDUCACIÓN DIVERSIFICADA, TÉCNICA DIURNA , POR AÑO CURSADO Y SEXO, SEGÚN ZONA Y DEPENDENCIA, AÑO 2019</t>
  </si>
  <si>
    <t>APROBADOS EN III CICLO Y EDUCACIÓN DIVERSIFICADA, TÉCNICA DIURNA , POR AÑO CURSADO Y SEXO, SEGÚN ZONA Y DEPENDENCIA, AÑO 2019</t>
  </si>
  <si>
    <t>APLAZADOS EN III CICLO Y EDUCACIÓN DIVERSIFICADA, TÉCNICA DIURNA , POR AÑO CURSADO Y SEXO, SEGÚN ZONA Y DEPENDENCIA, AÑO 2019</t>
  </si>
  <si>
    <t>MATRICULA FINAL EN III CICLO Y EDUCACIÓN DIVERSIFICADA, ACADÉMICA NOCTURNA , POR AÑO CURSADO Y SEXO, SEGÚN ZONA Y DEPENDENCIA, AÑO 2019</t>
  </si>
  <si>
    <t>APROBADOS EN III CICLO Y EDUCACIÓN DIVERSIFICADA, ACADÉMICA NOCTURNA , POR AÑO CURSADO Y SEXO, SEGÚN ZONA Y DEPENDENCIA, AÑO 2019</t>
  </si>
  <si>
    <t>APLAZADOS EN III CICLO Y EDUCACIÓN DIVERSIFICADA, ACADÉMICA NOCTURNA , POR AÑO CURSADO Y SEXO, SEGÚN ZONA Y DEPENDENCIA, AÑO 2019</t>
  </si>
  <si>
    <t>MATRICULA FINAL EN III CICLO Y EDUCACIÓN DIVERSIFICADA, TÉCNICA NOCTURNA , POR AÑO CURSADO Y SEXO, SEGÚN ZONA Y DEPENDENCIA, AÑO 2019</t>
  </si>
  <si>
    <t>APROBADOS EN III CICLO Y EDUCACIÓN DIVERSIFICADA, TÉCNICA NOCTURNA , POR AÑO CURSADO Y SEXO, SEGÚN ZONA Y DEPENDENCIA, AÑO 2019</t>
  </si>
  <si>
    <t>APLAZADOS EN III CICLO Y EDUCACIÓN DIVERSIFICADA, TÉCNICA NOCTURNA , POR AÑO CURSADO Y SEXO, SEGÚN ZONA Y DEPENDENCIA, AÑO 2019</t>
  </si>
  <si>
    <t>GRADUADOS COMO TECNICO MEDIO EN EDUCACION DIVERSIFICADA TÉCNICA, POR GENERO Y ESPECIALIDAD, 2019</t>
  </si>
  <si>
    <t>MATRICULA FINAL EN III CICLO Y EDUCACIÓN DIVERSIFICADA, ACADÉMICA DIURNA , POR AÑO CURSADO Y SEXO, SEGÚN DIRECCIÓN REGIONAL, DEPENDENCIA: PÚBLICA, PRIVADA Y SUBVENCIONADA, AÑO 2019</t>
  </si>
  <si>
    <t>APROBADOS EN III CICLO Y EDUCACIÓN DIVERSIFICADA, ACADÉMICA DIURNA , POR AÑO CURSADO Y SEXO, SEGÚN DIRECCIÓN REGIONAL, DEPENDENCIA: PÚBLICA, PRIVADA Y SUBVENCIONADA, AÑO 2019</t>
  </si>
  <si>
    <t>PORCENTAJE DE APROBACIÓN EN III CICLO Y EDUCACIÓN DIVERSIFICADA, ACADÉMICA DIURNA , POR AÑO CURSADO Y SEXO, SEGÚN DIRECCIÓN REGIONAL, DEPENDENCIA: PÚBLICA, PRIVADA Y SUBVENCIONADA,  AÑO 2019</t>
  </si>
  <si>
    <t>APLAZADOS EN III CICLO Y EDUCACIÓN DIVERSIFICADA, ACADÉMICA DIURNA , POR AÑO CURSADO Y SEXO, SEGÚN DIRECCIÓN REGIONAL, DEPENDENCIA: PÚBLICA, PRIVADA Y SUBVENCIONADA, AÑO 2019</t>
  </si>
  <si>
    <t>PORCENTAJE DE APLAZAMIENTO EN III CICLO Y EDUCACIÓN DIVERSIFICADA, ACADÉMICA DIURNA , POR AÑO CURSADO Y SEXO, SEGÚN DIRECCIÓN REGIONAL, DEPENDENCIA: PÚBLICA, PRIVADA Y SUBVENCIONADA, AÑO 2019</t>
  </si>
  <si>
    <t>MATRICULA FINAL EN III CICLO Y EDUCACIÓN DIVERSIFICADA, TÉCNICA DIURNA , POR AÑO CURSADO Y SEXO, SEGÚN DIRECCIÓN REGIONAL, DEPENDENCIA: PÚBLICA, PRIVADA Y SUBVENCIONADA, AÑO 2019</t>
  </si>
  <si>
    <t>APROBADOS EN III CICLO Y EDUCACIÓN DIVERSIFICADA, TÉCNICA DIURNA , POR AÑO CURSADO Y SEXO, SEGÚN DIRECCIÓN REGIONAL, DEPENDENCIA: PÚBLICA, PRIVADA Y SUBVENCIONADA, AÑO 2019</t>
  </si>
  <si>
    <t>PORCENTAJE DE APROBACIÓN EN III CICLO Y EDUCACIÓN DIVERSIFICADA, TÉCNICA DIURNA , POR AÑO CURSADO Y SEXO, SEGÚN DIRECCIÓN REGIONAL, DEPENDENCIA: PÚBLICA, PRIVADA Y SUBVENCIONADA, AÑO 2019</t>
  </si>
  <si>
    <t>APLAZADOS EN III CICLO Y EDUCACIÓN DIVERSIFICADA, TÉCNICA DIURNA , POR AÑO CURSADO Y SEXO, SEGÚN DIRECCIÓN REGIONAL, DEPENDENCIA: PÚBLICA, PRIVADA Y SUBVENCIONADA, AÑO 2019</t>
  </si>
  <si>
    <t>PORCENTAJE DE APLAZAMIENTO EN III CICLO Y EDUCACIÓN DIVERSIFICADA, TÉCNICA DIURNA , POR AÑO CURSADO Y SEXO, SEGÚN DIRECCIÓN REGIONAL, DEPENDENCIA: PÚBLICA, PRIVADA Y SUBVENCIONADA, AÑO 2019</t>
  </si>
  <si>
    <t>MATRICULA FINAL EN III CICLO Y EDUCACIÓN DIVERSIFICADA, ACADÉMICA NOCTURNA , POR AÑO CURSADO Y SEXO, SEGÚN DIRECCIÓN REGIONAL, DEPENDENCIA: PÚBLICA, PRIVADA Y SUBVENCIONADA,AÑO 2019</t>
  </si>
  <si>
    <t>APROBADOS EN III CICLO Y EDUCACIÓN DIVERSIFICADA, ACADÉMICA NOCTURNA , POR AÑO CURSADO Y SEXO, SEGÚN DIRECCIÓN REGIONAL, DEPENDENCIA: PÚBLICA, PRIVADA Y SUBVENCIONADA, AÑO 2019</t>
  </si>
  <si>
    <t>APLAZADOS EN III CICLO Y EDUCACIÓN DIVERSIFICADA, ACADÉMICA NOCTURNA , POR AÑO CURSADO Y SEXO, SEGÚN DIRECCIÓN REGIONAL,DEPENDENCIA: PÚBLICA, PRIVADA Y SUBVENCIONADA, AÑO 2019</t>
  </si>
  <si>
    <t>PORCENTAJE DE APROBACÓN EN III CICLO Y EDUCACIÓN DIVERSIFICADA, ACADÉMICA NOCTURNA , POR AÑO CURSADO Y SEXO, SEGÚN DIRECCIÓN REGIONAL,DEPENDENCIA: PÚBLICA, PRIVADA Y SUBVENCIONADA, AÑO 2019</t>
  </si>
  <si>
    <t>PORCENTAJE DE APLAZAMIENTO EN III CICLO Y EDUCACIÓN DIVERSIFICADA, ACADÉMICA NOCTURNA , POR AÑO CURSADO Y SEXO, SEGÚN DIRECCIÓN REGIONAL, DEPENDENCIA: PÚBLICA, PRIVADA Y SUBVENCIONADA, AÑO 2019</t>
  </si>
  <si>
    <t>MATRICULA FINAL EN III CICLO Y EDUCACIÓN DIVERSIFICADA, TÉCNICA NOCTURNA , POR AÑO CURSADO Y SEXO, SEGÚN DIRECCIÓN REGIONAL, DEPENDENCIA: PÚBLICA, PRIVADA Y SUBVENCIONADA, AÑO 2019</t>
  </si>
  <si>
    <t>APROBADOS EN III CICLO Y EDUCACIÓN DIVERSIFICADA, TÉCNICA NOCTURNA , POR AÑO CURSADO Y SEXO, SEGÚN DIRECCIÓN REGIONAL, DEPENDENCIA: PÚBLICA, PRIVADA Y SUBVENCIONADA, AÑO 2019</t>
  </si>
  <si>
    <t>PORCENTAJE DE APROBACIÓN EN III CICLO Y EDUCACIÓN DIVERSIFICADA, TÉCNICA NOCTURNA , POR AÑO CURSADO Y SEXO, SEGÚN DIRECCIÓN REGIONAL, DEPENDENCIA: PÚBLICA, PRIVADA Y SUBVENCIONADA, AÑO 2019</t>
  </si>
  <si>
    <t>APLAZADOS EN III CICLO Y EDUCACIÓN DIVERSIFICADA, TÉCNICA NOCTURNA , POR AÑO CURSADO Y SEXO, SEGÚN DIRECCIÓN REGIONAL, DEPENDENCIA: PÚBLICA, PRIVADA Y SUBVENCIONADA, AÑO 2019</t>
  </si>
  <si>
    <t>PORCENTAJE DE APLAZAMIENTO EN III CICLO Y EDUCACIÓN DIVERSIFICADA, TÉCNICA NOCTURNA , POR AÑO CURSADO Y SEXO, SEGÚN DIRECCIÓN REGIONAL, DEPENDENCIA: PÚBLICA, PRIVADA Y SUBVENCIONADA, AÑO 2019</t>
  </si>
  <si>
    <t xml:space="preserve">GRADUADOS COMO TÉCNICOS MEDIOS, SEGÚN MODALIDAD DE ENSEÑANZA, DEPENDENCIA: PÚBLICA, PRIVADA Y SUBVENCIONADA, PERIODO 2000-2019 </t>
  </si>
  <si>
    <t>GRADUADOS COMO TÉCNICOS MEDIOS, POR ESPECIALIDAD, DEPENDENCIA: PÚBLICA, PRIVADA Y SUBVENCIONADA,PERIODO 2007-2019</t>
  </si>
  <si>
    <t>SERIE HISTÓRICA DE MATRÍCULA FINAL  Y RENDIMIENTO EN EDUCACIÓN REGULAR, SEGÚN  NIVEL DE ENSEÑANZA, DEPENDENCIA: PÚBLICA, PRIVADA Y SUBVENCIONADA, PERIODO 2000-2019</t>
  </si>
  <si>
    <t>RENDIMIENTO EDUCATIVO EN I Y II CICLOS, SEGÚN AÑO CURSADO, DEPENDENCIA: PÚBLICA, PRIVADA Y SUBVENCIONADA, PERIODO 2000-2019 (CIFRAS ABSOLUTAS)</t>
  </si>
  <si>
    <t>RENDIMIENTO EDUCATIVO EN I Y II CICLOS, SEGÚN AÑO CURSADO, DEPENDENCIA: PÚBLICA, PRIVADA Y SUBVENCIONADA, PERIODO 2000-2019 (CIFRAS RELATIVAS</t>
  </si>
  <si>
    <t>RENDIMIENTO EDUCATIVO EN ESCUELAS NOCTURNAS, DEPENDENCIA PÚBLICA, SEGÚN NIVEL CURSADO, PERIODO 2000-2019 (CIFRAS ABSOLUTAS)</t>
  </si>
  <si>
    <t>RENDIMIENTO EDUCATIVO EN ESCUELAS NOCTURNAS, DEPENDENCIA PÚBLICA, SEGÚN NIVEL CURSADO, PERIODO 2000-2019 (CIFRAS RELATIVAS</t>
  </si>
  <si>
    <t>APROBADOS EN III CICLO Y EDUCACIÓN DIVERSIFICADA DIURNA, SEGÚN RAMA EDUCATIVA Y AÑO CURSADO, DEPENDENCIA: PÚBLICA, PRIVADA Y SUBVENCIONADA, PERIODO 2000-2019 (CIFRAS ABSOLUTAS)</t>
  </si>
  <si>
    <t>APROBADOS EN III CICLO Y EDUCACIÓN DIVERSIFICADA DIURNA, SEGÚN RAMA EDUCATIVA Y AÑO CURSADO, DEPENDENCIA: PÚBLICA, PRIVADA Y SUBVENCIONADA,  PERIODO 2000-2019 (CIFRAS RELATIVAS)</t>
  </si>
  <si>
    <t>APLAZADOS EN III CICLO Y EDUCACIÓN DIVERSIFICADA DIURNA, SEGÚN RAMA EDUCATIVA Y AÑO CURSADO, DEPENDENCIA: PÚBLICA, PRIVADA Y SUBVENCIONADA, PERIODO 2000-2019 (CIFRAS ABSOLUTAS)</t>
  </si>
  <si>
    <t>APLAZADOS EN III CICLO Y EDUCACIÓN DIVERSIFICADA DIURNA, SEGÚN RAMA EDUCATIVA Y AÑO CURSADO, DEPENDENCIA: PÚBLICA, PRIVADA Y SUBVENCIONADA, PERIODO 2000-2019 (CIFRAS RELATIVAS)</t>
  </si>
  <si>
    <t>REPROBADOS EN III CICLO Y EDUCACIÓN DIVERSIFICADA DIURNA, SEGÚN RAMA EDUCATIVA Y AÑO CURSADO, DEPENDENCIA: PÚBLICA, PRIVADA Y SUBVENCIONADA, PERIODO 2000-2019 (CIFRAS ABSOLUTAS)</t>
  </si>
  <si>
    <t>REPROBADOS EN III CICLO Y EDUCACIÓN DIVERSIFICADA DIURNA, SEGÚN RAMA EDUCATIVA Y AÑO CURSADO, DEPENDENCIA: PÚBLICA, PRIVADA Y SUBVENCIONADA, PERIODO 2000-2019 (CIFRAS RELATIVAS)</t>
  </si>
  <si>
    <t>MATRICULA FINAL EN I Y II CICLOS, POR AÑO CURSADO Y SEXO, SEGÚN DIRECCIÓN REGIONAL, DEPENDENCIA: PÚBLICA, PRIVADA Y SUBVENCIONADA, AÑO 2019</t>
  </si>
  <si>
    <t>APROBADOS EN I Y II CICLOS, POR AÑO CURSADO Y SEXO, SEGÚN DIRECCIÓN REGIONAL, DEPENDENCIA: PÚBLICA, PRIVADA Y SUBVENCIONADA, AÑO 2019</t>
  </si>
  <si>
    <t>PORCENTAJE DE APROBACIÓN EN I Y II CICLOS, POR AÑO CURSADO Y SEXO, SEGÚN DIRECCIÓN REGIONAL, DEPENDENCIA: PÚBLICA, PRIVADA Y SUBVENCIONADA, AÑO 2019</t>
  </si>
  <si>
    <t>APLAZADOS EN I Y II CICLOS, POR AÑO CURSADO Y SEXO, SEGÚN DIRECCIÓN REGIONAL, DEPENDENCIA: PÚBLICA, PRIVADA Y SUBVENCIONADA, AÑO 2019</t>
  </si>
  <si>
    <t>PORCENTAJE DE APLAZAMIENTO EN I Y II CICLOS, POR AÑO CURSADO Y SEXO, SEGÚN DIRECCIÓN REGIONAL, DEPENDENCIA: PÚBLICA, PRIVADA Y SUBVENCIONADA, AÑO 2019</t>
  </si>
  <si>
    <t>REPROBADOS EN I Y II CICLOS, POR AÑO CURSADO Y SEXO, SEGÚN DIRECCIÓN REGIONAL, DEPENDENCIA: PÚBLICA, PRIVADA Y SUBVENCIONADA, AÑO 2019</t>
  </si>
  <si>
    <t>PORCENTAJE DE REPROBACIÓN EN I Y II CICLOS, POR AÑO CURSADO Y SEXO, SEGÚN DIRECCIÓN REGIONAL, DEPENDENCIA: PÚBLICA, PRIVADA Y SUBVENCIONADA, AÑO 2019</t>
  </si>
  <si>
    <t>MATRICULA FINAL EN ESCUELAS NOCTURNAS, POR NIVEL CURSADO Y SEXO, SEGÚN DIRECCIÓN REGIONAL, DEPENDENCIA PÚBLICA, AÑO 2019</t>
  </si>
  <si>
    <t>APROBADOS EN ESCUELAS NOCTURNAS, POR NIVEL CURSADO Y SEXO, SEGÚN DIRECCIÓN REGIONAL, DEPENDENCIA PÚBLICA, AÑO 2019</t>
  </si>
  <si>
    <t>APLAZADOS EN ESCUELAS NOCTURNAS, POR NIVEL CURSADO Y SEXO, SEGÚN DIRECCIÓN REGIONAL, DEPENDENCIA PÚBLICA, AÑO 2019</t>
  </si>
  <si>
    <t>REPROBADOS EN ESCUELAS NOCTURNAS, POR NIVEL CURSADO Y SEXO, SEGÚN DIRECCIÓN REGIONAL, DEPENDENCIA PÚBLICA, AÑO 2019</t>
  </si>
  <si>
    <t>MATRICULA FINAL EN III CICLO Y EDUCACIÓN DIVERSIFICADA DIURNA Y NOCTURNA, POR AÑO CURSADO Y SEXO, SEGÚN DIRECCIÓN REGIONAL, DEPENDENCIA: PÚBLICA, PRIVADA Y SUBVENCIONADA, AÑO 2019</t>
  </si>
  <si>
    <t>APROBADOS EN III CICLO Y EDUCACIÓN DIVERSIFICADA DIURNA Y NOCTURNA, POR AÑO CURSADO Y SEXO, SEGÚN DIRECCIÓN REGIONAL, DEPENDENCIA: PÚBLICA, PRIVADA Y SUBVENCIONADA, AÑO 2019</t>
  </si>
  <si>
    <t>PORCENTAJE DE APROBACIÓN EN III CICLO Y EDUCACIÓN DIVERSIFICADA DIURNA Y NOCTURNA, POR AÑO CURSADO Y SEXO, SEGÚN DIRECCIÓN REGIONAL, DEPENDENCIA: PÚBLICA, PRIVADA Y SUBVENCIONADA, AÑO 2019</t>
  </si>
  <si>
    <t>APLAZADOS EN III CICLO Y EDUCACIÓN DIVERSIFICADA DIURNA Y NOCTURNA, POR AÑO CURSADO Y SEXO, SEGÚN DIRECCIÓN REGIONAL, DEPENDENCIA: PÚBLICA, PRIVADA Y SUBVENCIONADA,AÑO 2019</t>
  </si>
  <si>
    <t>PORCENTAJE DE APLAZAMIENTO EN III CICLO Y EDUCACIÓN DIVERSIFICADA DIURNA Y NOCTURNA, POR AÑO CURSADO Y SEXO, SEGÚN DIRECCIÓN REGIONAL, DEPENDENCIA: PÚBLICA, PRIVADA Y SUBVENCIONADA, AÑO 2019</t>
  </si>
  <si>
    <t>MATRICULA FINAL EN III CICLO Y EDUCACIÓN DIVERSIFICADA DIURNA , POR AÑO CURSADO Y SEXO, SEGÚN DIRECCIÓN REGIONAL, DEPENDENCIA: PÚBLICA, PRIVADA Y SUBVENCIONADA, AÑO 2019</t>
  </si>
  <si>
    <t>APROBADOS EN III CICLO Y EDUCACIÓN DIVERSIFICADA DIURNA , POR AÑO CURSADO Y SEXO, SEGÚN DIRECCIÓN REGIONAL, DEPENDENCIA: PÚBLICA, PRIVADA Y SUBVENCIONADA, AÑO 2019</t>
  </si>
  <si>
    <t>PORCENTAJE DE APROBACIÓN EN III CICLO Y EDUCACIÓN DIVERSIFICADA DIURNA , POR AÑO CURSADO Y SEXO, SEGÚN DIRECCIÓN REGIONAL, DEPENDENCIA: PÚBLICA, PRIVADA Y SUBVENCIONADA, AÑO 2019</t>
  </si>
  <si>
    <t>APLAZADOS EN III CICLO Y EDUCACIÓN DIVERSIFICADA DIURNA , POR AÑO CURSADO Y SEXO, SEGÚN DIRECCIÓN REGIONAL, DEPENDENCIA: PÚBLICA, PRIVADA Y SUBVENCIONADA, AÑO 2019</t>
  </si>
  <si>
    <t>PORCENTAJE DE APLAZAMIENTO EN III CICLO Y EDUCACIÓN DIVERSIFICADA DIURNA , POR AÑO CURSADO Y SEXO, SEGÚN DIRECCIÓN REGIONAL, DEPENDENCIA: PÚBLICA, PRIVADA Y SUBVENCIONADA, AÑO 2019</t>
  </si>
  <si>
    <t>C29-C36</t>
  </si>
  <si>
    <t>C37-C44</t>
  </si>
  <si>
    <t>C45-C52</t>
  </si>
  <si>
    <t>C53-C60</t>
  </si>
  <si>
    <t>C61-C68</t>
  </si>
  <si>
    <t>C69-C76</t>
  </si>
  <si>
    <t>C77-C79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</si>
</sst>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(* #,##0_);_(* \(#,##0\);_(* &quot;-&quot;_);_(@_)"/>
    <numFmt numFmtId="164" formatCode="General_)"/>
    <numFmt numFmtId="165" formatCode="0.0"/>
    <numFmt numFmtId="166" formatCode="0.0_)"/>
    <numFmt numFmtId="167" formatCode="0_)"/>
    <numFmt numFmtId="168" formatCode="_(* #.##0.00_);_(* \(#.##0.00\);_(* &quot;-&quot;??_);_(@_)"/>
  </numFmts>
  <fonts count="41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0"/>
      <name val="Courier"/>
      <family val="3"/>
    </font>
    <font>
      <sz val="10"/>
      <name val="Arial"/>
      <family val="2"/>
    </font>
    <font>
      <sz val="1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color theme="1"/>
      <name val="Times New Roman"/>
      <family val="1"/>
    </font>
    <font>
      <b/>
      <sz val="10"/>
      <color theme="1"/>
      <name val="Calibri"/>
      <family val="2"/>
    </font>
    <font>
      <sz val="8"/>
      <color theme="1"/>
      <name val="Times New Roman"/>
      <family val="1"/>
    </font>
    <font>
      <sz val="8"/>
      <color theme="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9"/>
      <name val="Times New Roman"/>
      <family val="1"/>
    </font>
    <font>
      <sz val="8"/>
      <name val="Times New Roman"/>
      <family val="1"/>
    </font>
    <font>
      <sz val="9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sz val="8"/>
      <name val="Times"/>
      <family val="1"/>
    </font>
    <font>
      <sz val="10"/>
      <name val="Times"/>
      <family val="1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1"/>
      <color indexed="8"/>
      <name val="Times New Roman"/>
      <family val="1"/>
    </font>
    <font>
      <b/>
      <i/>
      <sz val="10"/>
      <color indexed="8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0070C0"/>
      <name val="Times New Roman"/>
      <family val="1"/>
    </font>
    <font>
      <b/>
      <u/>
      <sz val="11"/>
      <color rgb="FF0070C0"/>
      <name val="Times New Roman"/>
      <family val="1"/>
    </font>
    <font>
      <b/>
      <sz val="16"/>
      <color rgb="FF0070C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1"/>
      <name val="Times New Roman"/>
      <family val="1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u/>
      <sz val="20"/>
      <color rgb="FFFFFF00"/>
      <name val="Calibri"/>
      <family val="2"/>
      <scheme val="minor"/>
    </font>
    <font>
      <sz val="10"/>
      <color indexed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F3F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0">
    <xf numFmtId="0" fontId="0" fillId="0" borderId="0"/>
    <xf numFmtId="164" fontId="2" fillId="0" borderId="0"/>
    <xf numFmtId="167" fontId="2" fillId="0" borderId="0"/>
    <xf numFmtId="167" fontId="2" fillId="0" borderId="0" applyProtection="0"/>
    <xf numFmtId="0" fontId="3" fillId="0" borderId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1" fontId="32" fillId="0" borderId="0" applyFont="0" applyFill="0" applyBorder="0" applyAlignment="0" applyProtection="0"/>
  </cellStyleXfs>
  <cellXfs count="452">
    <xf numFmtId="0" fontId="0" fillId="0" borderId="0" xfId="0"/>
    <xf numFmtId="164" fontId="6" fillId="0" borderId="0" xfId="1" applyFont="1" applyAlignment="1">
      <alignment vertical="center"/>
    </xf>
    <xf numFmtId="164" fontId="7" fillId="0" borderId="1" xfId="1" applyFont="1" applyBorder="1" applyAlignment="1" applyProtection="1">
      <alignment horizontal="center" vertical="center"/>
    </xf>
    <xf numFmtId="164" fontId="7" fillId="0" borderId="1" xfId="1" applyFont="1" applyBorder="1" applyAlignment="1">
      <alignment vertical="center"/>
    </xf>
    <xf numFmtId="164" fontId="1" fillId="0" borderId="0" xfId="1" applyFont="1" applyAlignment="1">
      <alignment vertical="center"/>
    </xf>
    <xf numFmtId="164" fontId="1" fillId="0" borderId="0" xfId="1" applyFont="1" applyAlignment="1" applyProtection="1">
      <alignment horizontal="fill" vertical="center"/>
    </xf>
    <xf numFmtId="164" fontId="8" fillId="0" borderId="0" xfId="1" applyFont="1" applyAlignment="1" applyProtection="1">
      <alignment horizontal="left" vertical="center"/>
    </xf>
    <xf numFmtId="164" fontId="8" fillId="0" borderId="0" xfId="1" applyFont="1" applyAlignment="1">
      <alignment horizontal="left" vertical="center"/>
    </xf>
    <xf numFmtId="164" fontId="7" fillId="0" borderId="0" xfId="1" applyFont="1" applyAlignment="1" applyProtection="1">
      <alignment horizontal="left" vertical="center"/>
    </xf>
    <xf numFmtId="164" fontId="7" fillId="0" borderId="0" xfId="1" applyFont="1" applyAlignment="1">
      <alignment vertical="center"/>
    </xf>
    <xf numFmtId="164" fontId="7" fillId="0" borderId="0" xfId="1" applyFont="1" applyBorder="1" applyAlignment="1" applyProtection="1">
      <alignment horizontal="left" vertical="center"/>
    </xf>
    <xf numFmtId="164" fontId="7" fillId="0" borderId="1" xfId="1" applyFont="1" applyBorder="1" applyAlignment="1" applyProtection="1">
      <alignment horizontal="left" vertical="center"/>
    </xf>
    <xf numFmtId="164" fontId="7" fillId="0" borderId="1" xfId="1" quotePrefix="1" applyFont="1" applyBorder="1" applyAlignment="1" applyProtection="1">
      <alignment horizontal="centerContinuous" vertical="center"/>
    </xf>
    <xf numFmtId="164" fontId="1" fillId="0" borderId="1" xfId="1" applyFont="1" applyBorder="1" applyAlignment="1">
      <alignment horizontal="centerContinuous" vertical="center"/>
    </xf>
    <xf numFmtId="3" fontId="1" fillId="0" borderId="0" xfId="1" applyNumberFormat="1" applyFont="1" applyAlignment="1">
      <alignment vertical="center"/>
    </xf>
    <xf numFmtId="165" fontId="1" fillId="0" borderId="0" xfId="1" applyNumberFormat="1" applyFont="1" applyAlignment="1">
      <alignment vertical="center"/>
    </xf>
    <xf numFmtId="166" fontId="1" fillId="0" borderId="0" xfId="1" applyNumberFormat="1" applyFont="1" applyAlignment="1" applyProtection="1">
      <alignment horizontal="center" vertical="center"/>
    </xf>
    <xf numFmtId="3" fontId="1" fillId="0" borderId="0" xfId="1" applyNumberFormat="1" applyFont="1" applyAlignment="1" applyProtection="1">
      <alignment vertical="center"/>
    </xf>
    <xf numFmtId="165" fontId="1" fillId="0" borderId="0" xfId="1" applyNumberFormat="1" applyFont="1" applyBorder="1" applyAlignment="1">
      <alignment vertical="center"/>
    </xf>
    <xf numFmtId="165" fontId="1" fillId="0" borderId="1" xfId="1" applyNumberFormat="1" applyFont="1" applyBorder="1" applyAlignment="1">
      <alignment vertical="center"/>
    </xf>
    <xf numFmtId="167" fontId="13" fillId="0" borderId="0" xfId="2" applyFont="1" applyAlignment="1">
      <alignment vertical="center"/>
    </xf>
    <xf numFmtId="167" fontId="14" fillId="0" borderId="1" xfId="2" applyFont="1" applyBorder="1" applyAlignment="1" applyProtection="1">
      <alignment horizontal="left" vertical="center"/>
    </xf>
    <xf numFmtId="167" fontId="14" fillId="0" borderId="1" xfId="2" applyFont="1" applyBorder="1" applyAlignment="1">
      <alignment vertical="center"/>
    </xf>
    <xf numFmtId="167" fontId="4" fillId="0" borderId="0" xfId="2" applyFont="1" applyAlignment="1">
      <alignment vertical="center"/>
    </xf>
    <xf numFmtId="167" fontId="15" fillId="0" borderId="0" xfId="2" applyFont="1" applyAlignment="1" applyProtection="1">
      <alignment horizontal="left" vertical="center"/>
    </xf>
    <xf numFmtId="167" fontId="14" fillId="0" borderId="0" xfId="2" applyFont="1" applyAlignment="1" applyProtection="1">
      <alignment horizontal="left" vertical="center"/>
    </xf>
    <xf numFmtId="167" fontId="14" fillId="0" borderId="0" xfId="2" applyFont="1" applyAlignment="1">
      <alignment vertical="center"/>
    </xf>
    <xf numFmtId="167" fontId="4" fillId="0" borderId="0" xfId="3" applyFont="1" applyAlignment="1">
      <alignment vertical="center"/>
    </xf>
    <xf numFmtId="167" fontId="4" fillId="0" borderId="0" xfId="2" applyFont="1" applyBorder="1" applyAlignment="1">
      <alignment vertical="center"/>
    </xf>
    <xf numFmtId="164" fontId="4" fillId="0" borderId="0" xfId="1" applyFont="1"/>
    <xf numFmtId="164" fontId="14" fillId="0" borderId="0" xfId="1" applyFont="1"/>
    <xf numFmtId="164" fontId="14" fillId="0" borderId="1" xfId="1" applyFont="1" applyBorder="1" applyAlignment="1" applyProtection="1">
      <alignment horizontal="left"/>
    </xf>
    <xf numFmtId="164" fontId="14" fillId="0" borderId="1" xfId="1" applyFont="1" applyBorder="1"/>
    <xf numFmtId="164" fontId="15" fillId="0" borderId="0" xfId="1" applyFont="1" applyAlignment="1" applyProtection="1">
      <alignment horizontal="left"/>
    </xf>
    <xf numFmtId="3" fontId="4" fillId="0" borderId="0" xfId="2" applyNumberFormat="1" applyFont="1" applyBorder="1" applyAlignment="1">
      <alignment vertical="center"/>
    </xf>
    <xf numFmtId="167" fontId="15" fillId="0" borderId="0" xfId="2" applyFont="1" applyAlignment="1">
      <alignment horizontal="centerContinuous" vertical="center"/>
    </xf>
    <xf numFmtId="165" fontId="4" fillId="0" borderId="0" xfId="2" applyNumberFormat="1" applyFont="1" applyBorder="1" applyAlignment="1">
      <alignment vertical="center"/>
    </xf>
    <xf numFmtId="165" fontId="4" fillId="0" borderId="1" xfId="2" applyNumberFormat="1" applyFont="1" applyBorder="1" applyAlignment="1">
      <alignment vertical="center"/>
    </xf>
    <xf numFmtId="164" fontId="14" fillId="0" borderId="0" xfId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4" fillId="0" borderId="1" xfId="1" applyFont="1" applyBorder="1"/>
    <xf numFmtId="164" fontId="13" fillId="0" borderId="0" xfId="1" applyFont="1" applyAlignment="1">
      <alignment vertical="center"/>
    </xf>
    <xf numFmtId="164" fontId="14" fillId="0" borderId="0" xfId="1" applyFont="1" applyAlignment="1">
      <alignment vertical="center"/>
    </xf>
    <xf numFmtId="164" fontId="14" fillId="0" borderId="1" xfId="1" applyFont="1" applyBorder="1" applyAlignment="1" applyProtection="1">
      <alignment horizontal="left" vertical="center"/>
    </xf>
    <xf numFmtId="164" fontId="14" fillId="0" borderId="1" xfId="1" applyFont="1" applyBorder="1" applyAlignment="1">
      <alignment vertical="center"/>
    </xf>
    <xf numFmtId="164" fontId="14" fillId="0" borderId="0" xfId="1" applyFont="1" applyAlignment="1" applyProtection="1">
      <alignment horizontal="fill" vertical="center"/>
    </xf>
    <xf numFmtId="164" fontId="4" fillId="0" borderId="0" xfId="1" applyFont="1" applyAlignment="1">
      <alignment vertical="center"/>
    </xf>
    <xf numFmtId="164" fontId="15" fillId="0" borderId="0" xfId="1" applyFont="1" applyAlignment="1" applyProtection="1">
      <alignment horizontal="left" vertical="center"/>
    </xf>
    <xf numFmtId="3" fontId="4" fillId="0" borderId="0" xfId="1" applyNumberFormat="1" applyFont="1" applyAlignment="1">
      <alignment vertical="center"/>
    </xf>
    <xf numFmtId="164" fontId="14" fillId="0" borderId="0" xfId="1" quotePrefix="1" applyFont="1" applyAlignment="1" applyProtection="1">
      <alignment horizontal="left" vertical="center"/>
    </xf>
    <xf numFmtId="164" fontId="14" fillId="0" borderId="1" xfId="1" quotePrefix="1" applyFont="1" applyBorder="1" applyAlignment="1" applyProtection="1">
      <alignment horizontal="left" vertical="center"/>
    </xf>
    <xf numFmtId="3" fontId="4" fillId="0" borderId="1" xfId="1" applyNumberFormat="1" applyFont="1" applyBorder="1" applyAlignment="1">
      <alignment vertical="center"/>
    </xf>
    <xf numFmtId="164" fontId="14" fillId="0" borderId="0" xfId="1" applyFont="1" applyAlignment="1" applyProtection="1">
      <alignment horizontal="left" vertical="center"/>
    </xf>
    <xf numFmtId="165" fontId="15" fillId="0" borderId="0" xfId="1" applyNumberFormat="1" applyFont="1" applyBorder="1" applyAlignment="1">
      <alignment vertical="center"/>
    </xf>
    <xf numFmtId="165" fontId="14" fillId="0" borderId="0" xfId="1" applyNumberFormat="1" applyFont="1" applyBorder="1" applyAlignment="1">
      <alignment vertical="center"/>
    </xf>
    <xf numFmtId="165" fontId="4" fillId="0" borderId="0" xfId="1" applyNumberFormat="1" applyFont="1" applyBorder="1" applyAlignment="1">
      <alignment vertical="center"/>
    </xf>
    <xf numFmtId="164" fontId="4" fillId="0" borderId="0" xfId="1" applyFont="1" applyBorder="1" applyAlignment="1">
      <alignment vertical="center"/>
    </xf>
    <xf numFmtId="165" fontId="4" fillId="0" borderId="1" xfId="1" applyNumberFormat="1" applyFont="1" applyBorder="1" applyAlignment="1">
      <alignment vertical="center"/>
    </xf>
    <xf numFmtId="3" fontId="14" fillId="0" borderId="0" xfId="1" applyNumberFormat="1" applyFont="1" applyAlignment="1">
      <alignment vertical="center"/>
    </xf>
    <xf numFmtId="3" fontId="15" fillId="0" borderId="0" xfId="1" applyNumberFormat="1" applyFont="1" applyAlignment="1">
      <alignment vertical="center"/>
    </xf>
    <xf numFmtId="164" fontId="4" fillId="0" borderId="0" xfId="1" applyFont="1" applyAlignment="1" applyProtection="1">
      <alignment horizontal="fill"/>
    </xf>
    <xf numFmtId="164" fontId="15" fillId="0" borderId="0" xfId="1" applyFont="1"/>
    <xf numFmtId="164" fontId="15" fillId="0" borderId="0" xfId="1" quotePrefix="1" applyFont="1" applyAlignment="1" applyProtection="1">
      <alignment horizontal="left"/>
    </xf>
    <xf numFmtId="164" fontId="14" fillId="0" borderId="1" xfId="1" applyFont="1" applyBorder="1" applyAlignment="1" applyProtection="1">
      <alignment horizontal="center"/>
    </xf>
    <xf numFmtId="166" fontId="4" fillId="0" borderId="0" xfId="1" applyNumberFormat="1" applyFont="1" applyProtection="1"/>
    <xf numFmtId="166" fontId="4" fillId="0" borderId="1" xfId="1" applyNumberFormat="1" applyFont="1" applyBorder="1" applyProtection="1"/>
    <xf numFmtId="166" fontId="15" fillId="0" borderId="0" xfId="1" applyNumberFormat="1" applyFont="1" applyProtection="1"/>
    <xf numFmtId="164" fontId="10" fillId="0" borderId="0" xfId="1" quotePrefix="1" applyFont="1" applyBorder="1" applyAlignment="1" applyProtection="1">
      <alignment horizontal="left" vertical="center"/>
    </xf>
    <xf numFmtId="3" fontId="15" fillId="0" borderId="0" xfId="2" applyNumberFormat="1" applyFont="1" applyBorder="1" applyAlignment="1">
      <alignment vertical="center"/>
    </xf>
    <xf numFmtId="164" fontId="14" fillId="0" borderId="0" xfId="1" applyFont="1" applyFill="1" applyAlignment="1" applyProtection="1">
      <alignment horizontal="left" vertical="center"/>
    </xf>
    <xf numFmtId="164" fontId="14" fillId="0" borderId="0" xfId="1" applyFont="1" applyFill="1" applyAlignment="1">
      <alignment vertical="center"/>
    </xf>
    <xf numFmtId="164" fontId="14" fillId="0" borderId="0" xfId="1" applyFont="1" applyFill="1" applyAlignment="1" applyProtection="1">
      <alignment horizontal="fill" vertical="center"/>
    </xf>
    <xf numFmtId="164" fontId="15" fillId="0" borderId="0" xfId="1" applyFont="1" applyFill="1" applyAlignment="1" applyProtection="1">
      <alignment horizontal="left" vertical="center"/>
    </xf>
    <xf numFmtId="3" fontId="15" fillId="0" borderId="0" xfId="1" applyNumberFormat="1" applyFont="1" applyFill="1" applyAlignment="1" applyProtection="1">
      <alignment vertical="center"/>
    </xf>
    <xf numFmtId="164" fontId="15" fillId="0" borderId="0" xfId="1" applyFont="1" applyAlignment="1">
      <alignment vertical="center"/>
    </xf>
    <xf numFmtId="3" fontId="1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 applyProtection="1">
      <alignment vertical="center"/>
    </xf>
    <xf numFmtId="3" fontId="4" fillId="0" borderId="0" xfId="1" applyNumberFormat="1" applyFont="1" applyFill="1" applyAlignment="1">
      <alignment vertical="center"/>
    </xf>
    <xf numFmtId="164" fontId="14" fillId="0" borderId="0" xfId="1" quotePrefix="1" applyFont="1" applyFill="1" applyAlignment="1" applyProtection="1">
      <alignment horizontal="left" vertical="center"/>
    </xf>
    <xf numFmtId="164" fontId="14" fillId="0" borderId="1" xfId="1" quotePrefix="1" applyFont="1" applyFill="1" applyBorder="1" applyAlignment="1" applyProtection="1">
      <alignment horizontal="left" vertical="center"/>
    </xf>
    <xf numFmtId="3" fontId="4" fillId="0" borderId="1" xfId="1" applyNumberFormat="1" applyFont="1" applyFill="1" applyBorder="1" applyAlignment="1" applyProtection="1">
      <alignment vertical="center"/>
    </xf>
    <xf numFmtId="164" fontId="14" fillId="0" borderId="0" xfId="1" quotePrefix="1" applyFont="1" applyBorder="1" applyAlignment="1" applyProtection="1">
      <alignment horizontal="left" vertical="center"/>
    </xf>
    <xf numFmtId="164" fontId="14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16" fillId="0" borderId="0" xfId="1" applyFont="1" applyAlignment="1">
      <alignment vertical="center"/>
    </xf>
    <xf numFmtId="165" fontId="15" fillId="0" borderId="0" xfId="1" applyNumberFormat="1" applyFont="1" applyFill="1" applyAlignment="1" applyProtection="1">
      <alignment vertical="center"/>
    </xf>
    <xf numFmtId="165" fontId="14" fillId="0" borderId="0" xfId="1" applyNumberFormat="1" applyFont="1" applyFill="1" applyAlignment="1" applyProtection="1">
      <alignment vertical="center"/>
    </xf>
    <xf numFmtId="165" fontId="4" fillId="0" borderId="0" xfId="1" applyNumberFormat="1" applyFont="1" applyFill="1" applyAlignment="1" applyProtection="1">
      <alignment vertical="center"/>
    </xf>
    <xf numFmtId="1" fontId="4" fillId="0" borderId="0" xfId="1" applyNumberFormat="1" applyFont="1" applyFill="1" applyAlignment="1">
      <alignment vertical="center"/>
    </xf>
    <xf numFmtId="164" fontId="15" fillId="0" borderId="0" xfId="1" quotePrefix="1" applyFont="1" applyFill="1" applyAlignment="1" applyProtection="1">
      <alignment horizontal="left" vertical="center"/>
    </xf>
    <xf numFmtId="165" fontId="4" fillId="0" borderId="1" xfId="1" applyNumberFormat="1" applyFont="1" applyFill="1" applyBorder="1" applyAlignment="1" applyProtection="1">
      <alignment vertical="center"/>
    </xf>
    <xf numFmtId="164" fontId="14" fillId="0" borderId="0" xfId="1" applyFont="1" applyFill="1" applyBorder="1" applyAlignment="1" applyProtection="1">
      <alignment horizontal="left" vertical="center"/>
    </xf>
    <xf numFmtId="164" fontId="14" fillId="0" borderId="0" xfId="1" quotePrefix="1" applyFont="1" applyFill="1" applyBorder="1" applyAlignment="1" applyProtection="1">
      <alignment horizontal="left" vertical="center"/>
    </xf>
    <xf numFmtId="165" fontId="4" fillId="0" borderId="0" xfId="1" applyNumberFormat="1" applyFont="1" applyFill="1" applyAlignment="1" applyProtection="1">
      <alignment horizontal="right" vertical="center"/>
    </xf>
    <xf numFmtId="164" fontId="16" fillId="0" borderId="0" xfId="1" applyFont="1" applyFill="1" applyBorder="1" applyAlignment="1" applyProtection="1">
      <alignment horizontal="left" vertical="center"/>
    </xf>
    <xf numFmtId="0" fontId="4" fillId="0" borderId="0" xfId="4" applyFont="1"/>
    <xf numFmtId="0" fontId="14" fillId="0" borderId="0" xfId="4" applyFont="1"/>
    <xf numFmtId="0" fontId="14" fillId="0" borderId="0" xfId="4" applyFont="1" applyBorder="1" applyAlignment="1">
      <alignment horizontal="center"/>
    </xf>
    <xf numFmtId="0" fontId="14" fillId="0" borderId="0" xfId="4" applyFont="1" applyBorder="1"/>
    <xf numFmtId="0" fontId="17" fillId="0" borderId="1" xfId="4" applyFont="1" applyBorder="1"/>
    <xf numFmtId="0" fontId="4" fillId="0" borderId="1" xfId="4" applyFont="1" applyBorder="1"/>
    <xf numFmtId="0" fontId="17" fillId="0" borderId="0" xfId="4" applyFont="1"/>
    <xf numFmtId="165" fontId="4" fillId="0" borderId="0" xfId="4" applyNumberFormat="1" applyFont="1" applyBorder="1" applyAlignment="1">
      <alignment horizontal="right"/>
    </xf>
    <xf numFmtId="0" fontId="14" fillId="0" borderId="0" xfId="4" quotePrefix="1" applyFont="1" applyBorder="1" applyAlignment="1">
      <alignment horizontal="left"/>
    </xf>
    <xf numFmtId="165" fontId="4" fillId="0" borderId="1" xfId="4" applyNumberFormat="1" applyFont="1" applyBorder="1" applyAlignment="1">
      <alignment horizontal="right"/>
    </xf>
    <xf numFmtId="0" fontId="4" fillId="0" borderId="0" xfId="4" applyFont="1" applyBorder="1"/>
    <xf numFmtId="0" fontId="1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1" xfId="4" applyFont="1" applyBorder="1" applyAlignment="1">
      <alignment horizontal="center" vertical="center"/>
    </xf>
    <xf numFmtId="0" fontId="14" fillId="0" borderId="1" xfId="4" applyFont="1" applyBorder="1" applyAlignment="1">
      <alignment vertical="center"/>
    </xf>
    <xf numFmtId="168" fontId="14" fillId="0" borderId="0" xfId="5" quotePrefix="1" applyFont="1" applyBorder="1" applyAlignment="1">
      <alignment horizontal="left" vertical="center"/>
    </xf>
    <xf numFmtId="0" fontId="14" fillId="0" borderId="0" xfId="4" applyFont="1" applyBorder="1" applyAlignment="1">
      <alignment horizontal="center" vertical="center"/>
    </xf>
    <xf numFmtId="0" fontId="14" fillId="0" borderId="0" xfId="4" applyFont="1" applyBorder="1" applyAlignment="1">
      <alignment vertical="center"/>
    </xf>
    <xf numFmtId="3" fontId="4" fillId="0" borderId="0" xfId="4" applyNumberFormat="1" applyFont="1" applyBorder="1" applyAlignment="1">
      <alignment horizontal="right" vertical="center"/>
    </xf>
    <xf numFmtId="168" fontId="4" fillId="0" borderId="0" xfId="5" applyFont="1" applyAlignment="1">
      <alignment vertical="center"/>
    </xf>
    <xf numFmtId="3" fontId="4" fillId="0" borderId="0" xfId="4" applyNumberFormat="1" applyFont="1" applyBorder="1" applyAlignment="1">
      <alignment horizontal="center" vertical="center"/>
    </xf>
    <xf numFmtId="3" fontId="4" fillId="0" borderId="0" xfId="4" applyNumberFormat="1" applyFont="1" applyBorder="1" applyAlignment="1">
      <alignment vertical="center"/>
    </xf>
    <xf numFmtId="3" fontId="1" fillId="0" borderId="0" xfId="4" applyNumberFormat="1" applyFont="1" applyAlignment="1">
      <alignment vertical="center"/>
    </xf>
    <xf numFmtId="168" fontId="4" fillId="0" borderId="1" xfId="5" applyFont="1" applyBorder="1" applyAlignment="1">
      <alignment vertical="center"/>
    </xf>
    <xf numFmtId="3" fontId="1" fillId="0" borderId="1" xfId="4" applyNumberFormat="1" applyFont="1" applyBorder="1" applyAlignment="1">
      <alignment vertical="center"/>
    </xf>
    <xf numFmtId="0" fontId="17" fillId="0" borderId="1" xfId="4" applyFont="1" applyBorder="1" applyAlignment="1">
      <alignment vertical="center"/>
    </xf>
    <xf numFmtId="0" fontId="4" fillId="0" borderId="1" xfId="4" applyFont="1" applyBorder="1" applyAlignment="1">
      <alignment vertical="center"/>
    </xf>
    <xf numFmtId="0" fontId="17" fillId="0" borderId="0" xfId="4" applyFont="1" applyAlignment="1">
      <alignment vertical="center"/>
    </xf>
    <xf numFmtId="168" fontId="14" fillId="0" borderId="0" xfId="5" applyFont="1" applyAlignment="1">
      <alignment horizontal="center" vertical="center"/>
    </xf>
    <xf numFmtId="165" fontId="4" fillId="0" borderId="0" xfId="4" applyNumberFormat="1" applyFont="1" applyBorder="1" applyAlignment="1">
      <alignment horizontal="right" vertical="center"/>
    </xf>
    <xf numFmtId="0" fontId="14" fillId="0" borderId="0" xfId="4" quotePrefix="1" applyFont="1" applyBorder="1" applyAlignment="1">
      <alignment horizontal="left" vertical="center"/>
    </xf>
    <xf numFmtId="165" fontId="4" fillId="0" borderId="0" xfId="4" applyNumberFormat="1" applyFont="1" applyBorder="1" applyAlignment="1">
      <alignment horizontal="center" vertical="center"/>
    </xf>
    <xf numFmtId="165" fontId="4" fillId="0" borderId="0" xfId="4" applyNumberFormat="1" applyFont="1" applyBorder="1" applyAlignment="1">
      <alignment vertical="center"/>
    </xf>
    <xf numFmtId="165" fontId="4" fillId="0" borderId="0" xfId="4" applyNumberFormat="1" applyFont="1" applyAlignment="1">
      <alignment vertical="center"/>
    </xf>
    <xf numFmtId="0" fontId="12" fillId="0" borderId="0" xfId="4" applyFont="1" applyAlignment="1">
      <alignment horizontal="center" vertical="center"/>
    </xf>
    <xf numFmtId="165" fontId="4" fillId="0" borderId="1" xfId="4" applyNumberFormat="1" applyFont="1" applyBorder="1" applyAlignment="1">
      <alignment horizontal="right" vertical="center"/>
    </xf>
    <xf numFmtId="165" fontId="4" fillId="0" borderId="1" xfId="4" applyNumberFormat="1" applyFont="1" applyBorder="1" applyAlignment="1">
      <alignment vertical="center"/>
    </xf>
    <xf numFmtId="0" fontId="4" fillId="0" borderId="0" xfId="4" applyFont="1" applyBorder="1" applyAlignment="1">
      <alignment vertical="center"/>
    </xf>
    <xf numFmtId="3" fontId="14" fillId="0" borderId="1" xfId="4" applyNumberFormat="1" applyFont="1" applyBorder="1" applyAlignment="1">
      <alignment horizontal="left" vertical="center"/>
    </xf>
    <xf numFmtId="168" fontId="14" fillId="0" borderId="0" xfId="5" applyFont="1" applyBorder="1" applyAlignment="1">
      <alignment horizontal="center" vertical="center"/>
    </xf>
    <xf numFmtId="168" fontId="14" fillId="0" borderId="0" xfId="5" applyFont="1" applyBorder="1" applyAlignment="1">
      <alignment horizontal="left" vertical="center"/>
    </xf>
    <xf numFmtId="0" fontId="14" fillId="0" borderId="0" xfId="4" applyFont="1" applyBorder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2" fillId="0" borderId="1" xfId="4" applyFont="1" applyBorder="1" applyAlignment="1">
      <alignment horizontal="left"/>
    </xf>
    <xf numFmtId="0" fontId="4" fillId="0" borderId="0" xfId="4" applyFont="1" applyBorder="1" applyAlignment="1">
      <alignment horizontal="right"/>
    </xf>
    <xf numFmtId="0" fontId="12" fillId="0" borderId="1" xfId="4" applyFont="1" applyBorder="1" applyAlignment="1">
      <alignment horizontal="left" vertical="center"/>
    </xf>
    <xf numFmtId="0" fontId="4" fillId="0" borderId="0" xfId="4" applyFont="1" applyBorder="1" applyAlignment="1">
      <alignment horizontal="right" vertical="center"/>
    </xf>
    <xf numFmtId="0" fontId="14" fillId="0" borderId="0" xfId="4" quotePrefix="1" applyFont="1" applyAlignment="1">
      <alignment horizontal="left" vertical="center"/>
    </xf>
    <xf numFmtId="0" fontId="16" fillId="0" borderId="0" xfId="4" quotePrefix="1" applyFont="1" applyAlignment="1">
      <alignment horizontal="left" vertical="center"/>
    </xf>
    <xf numFmtId="0" fontId="19" fillId="0" borderId="0" xfId="4" applyFont="1" applyAlignment="1">
      <alignment vertical="center"/>
    </xf>
    <xf numFmtId="0" fontId="20" fillId="0" borderId="0" xfId="4" applyFont="1" applyAlignment="1">
      <alignment vertical="center"/>
    </xf>
    <xf numFmtId="0" fontId="17" fillId="0" borderId="0" xfId="4" applyFont="1" applyBorder="1" applyAlignment="1">
      <alignment horizontal="right" vertical="center"/>
    </xf>
    <xf numFmtId="0" fontId="15" fillId="0" borderId="0" xfId="4" applyFont="1" applyAlignment="1">
      <alignment vertical="center"/>
    </xf>
    <xf numFmtId="3" fontId="14" fillId="0" borderId="0" xfId="4" applyNumberFormat="1" applyFont="1" applyBorder="1" applyAlignment="1">
      <alignment horizontal="right" vertical="center"/>
    </xf>
    <xf numFmtId="3" fontId="15" fillId="0" borderId="0" xfId="4" applyNumberFormat="1" applyFont="1" applyBorder="1" applyAlignment="1">
      <alignment horizontal="right" vertical="center"/>
    </xf>
    <xf numFmtId="0" fontId="4" fillId="0" borderId="0" xfId="4" quotePrefix="1" applyFont="1" applyAlignment="1">
      <alignment horizontal="left" vertical="center"/>
    </xf>
    <xf numFmtId="0" fontId="19" fillId="0" borderId="0" xfId="4" applyFont="1"/>
    <xf numFmtId="0" fontId="4" fillId="0" borderId="1" xfId="4" applyFont="1" applyBorder="1" applyAlignment="1">
      <alignment horizontal="right"/>
    </xf>
    <xf numFmtId="3" fontId="12" fillId="0" borderId="1" xfId="4" applyNumberFormat="1" applyFont="1" applyBorder="1" applyAlignment="1">
      <alignment horizontal="left"/>
    </xf>
    <xf numFmtId="165" fontId="17" fillId="0" borderId="0" xfId="4" applyNumberFormat="1" applyFont="1"/>
    <xf numFmtId="165" fontId="15" fillId="0" borderId="0" xfId="4" applyNumberFormat="1" applyFont="1" applyBorder="1" applyAlignment="1">
      <alignment horizontal="right"/>
    </xf>
    <xf numFmtId="0" fontId="15" fillId="0" borderId="0" xfId="4" applyFont="1" applyBorder="1" applyAlignment="1">
      <alignment horizontal="right"/>
    </xf>
    <xf numFmtId="0" fontId="15" fillId="0" borderId="0" xfId="4" applyFont="1"/>
    <xf numFmtId="0" fontId="20" fillId="0" borderId="0" xfId="4" applyFont="1"/>
    <xf numFmtId="0" fontId="21" fillId="0" borderId="0" xfId="4" applyFont="1"/>
    <xf numFmtId="0" fontId="15" fillId="0" borderId="0" xfId="4" applyFont="1" applyBorder="1" applyAlignment="1">
      <alignment horizontal="right" vertical="center"/>
    </xf>
    <xf numFmtId="0" fontId="4" fillId="0" borderId="0" xfId="4" applyFont="1" applyAlignment="1">
      <alignment horizontal="left" vertical="center"/>
    </xf>
    <xf numFmtId="0" fontId="17" fillId="0" borderId="0" xfId="4" applyFont="1" applyBorder="1" applyAlignment="1">
      <alignment vertical="center"/>
    </xf>
    <xf numFmtId="0" fontId="4" fillId="0" borderId="1" xfId="4" applyFont="1" applyBorder="1" applyAlignment="1">
      <alignment horizontal="right" vertical="center"/>
    </xf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 applyAlignment="1">
      <alignment horizontal="left" vertical="center"/>
    </xf>
    <xf numFmtId="0" fontId="15" fillId="0" borderId="0" xfId="4" applyFont="1" applyBorder="1" applyAlignment="1">
      <alignment vertical="center"/>
    </xf>
    <xf numFmtId="0" fontId="22" fillId="0" borderId="0" xfId="4" applyFont="1"/>
    <xf numFmtId="3" fontId="1" fillId="0" borderId="0" xfId="4" applyNumberFormat="1" applyFont="1" applyBorder="1" applyAlignment="1">
      <alignment vertical="center"/>
    </xf>
    <xf numFmtId="3" fontId="14" fillId="0" borderId="0" xfId="4" applyNumberFormat="1" applyFont="1" applyAlignment="1">
      <alignment vertical="center"/>
    </xf>
    <xf numFmtId="165" fontId="14" fillId="0" borderId="0" xfId="4" applyNumberFormat="1" applyFont="1" applyBorder="1" applyAlignment="1">
      <alignment horizontal="right" vertical="center"/>
    </xf>
    <xf numFmtId="168" fontId="14" fillId="0" borderId="0" xfId="7" quotePrefix="1" applyFont="1" applyBorder="1" applyAlignment="1">
      <alignment horizontal="left" vertical="center"/>
    </xf>
    <xf numFmtId="3" fontId="4" fillId="0" borderId="0" xfId="1" applyNumberFormat="1" applyFont="1" applyFill="1" applyBorder="1" applyAlignment="1" applyProtection="1">
      <alignment vertical="center" wrapText="1"/>
      <protection hidden="1"/>
    </xf>
    <xf numFmtId="0" fontId="23" fillId="0" borderId="0" xfId="0" applyFont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5" fillId="0" borderId="1" xfId="0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4" fillId="0" borderId="0" xfId="0" applyFont="1" applyAlignment="1">
      <alignment horizontal="center" vertical="center"/>
    </xf>
    <xf numFmtId="164" fontId="18" fillId="0" borderId="0" xfId="1" applyFont="1" applyAlignment="1">
      <alignment vertical="center"/>
    </xf>
    <xf numFmtId="164" fontId="16" fillId="0" borderId="1" xfId="1" quotePrefix="1" applyFont="1" applyBorder="1" applyAlignment="1" applyProtection="1">
      <alignment horizontal="center" vertical="center"/>
    </xf>
    <xf numFmtId="0" fontId="14" fillId="0" borderId="1" xfId="1" applyNumberFormat="1" applyFont="1" applyBorder="1" applyAlignment="1" applyProtection="1">
      <alignment vertical="center"/>
    </xf>
    <xf numFmtId="3" fontId="14" fillId="0" borderId="0" xfId="1" applyNumberFormat="1" applyFont="1" applyBorder="1" applyAlignment="1" applyProtection="1">
      <alignment horizontal="right" vertical="center"/>
    </xf>
    <xf numFmtId="0" fontId="4" fillId="0" borderId="0" xfId="1" applyNumberFormat="1" applyFont="1" applyBorder="1" applyAlignment="1">
      <alignment horizontal="justify" vertical="center" wrapText="1"/>
    </xf>
    <xf numFmtId="1" fontId="4" fillId="0" borderId="0" xfId="1" applyNumberFormat="1" applyFont="1" applyAlignment="1" applyProtection="1">
      <alignment horizontal="right" vertical="center"/>
    </xf>
    <xf numFmtId="0" fontId="4" fillId="0" borderId="0" xfId="1" applyNumberFormat="1" applyFont="1" applyBorder="1" applyAlignment="1" applyProtection="1">
      <alignment vertical="center"/>
    </xf>
    <xf numFmtId="1" fontId="1" fillId="0" borderId="0" xfId="1" applyNumberFormat="1" applyFont="1" applyAlignment="1">
      <alignment vertical="center"/>
    </xf>
    <xf numFmtId="1" fontId="24" fillId="0" borderId="0" xfId="1" applyNumberFormat="1" applyFont="1" applyAlignment="1">
      <alignment horizontal="right" vertical="center"/>
    </xf>
    <xf numFmtId="1" fontId="1" fillId="0" borderId="0" xfId="1" applyNumberFormat="1" applyFont="1" applyAlignment="1">
      <alignment horizontal="right" vertical="center"/>
    </xf>
    <xf numFmtId="1" fontId="4" fillId="0" borderId="0" xfId="1" applyNumberFormat="1" applyFont="1" applyBorder="1" applyAlignment="1" applyProtection="1">
      <alignment horizontal="right" vertical="center"/>
    </xf>
    <xf numFmtId="3" fontId="1" fillId="0" borderId="0" xfId="1" applyNumberFormat="1" applyFont="1" applyBorder="1" applyAlignment="1">
      <alignment vertical="center"/>
    </xf>
    <xf numFmtId="1" fontId="4" fillId="0" borderId="0" xfId="1" applyNumberFormat="1" applyFont="1" applyAlignment="1">
      <alignment vertical="center"/>
    </xf>
    <xf numFmtId="164" fontId="4" fillId="0" borderId="0" xfId="1" applyFont="1" applyAlignment="1">
      <alignment horizontal="right" vertical="center"/>
    </xf>
    <xf numFmtId="1" fontId="4" fillId="0" borderId="0" xfId="1" applyNumberFormat="1" applyFont="1" applyBorder="1" applyAlignment="1">
      <alignment vertical="center"/>
    </xf>
    <xf numFmtId="0" fontId="4" fillId="0" borderId="1" xfId="1" applyNumberFormat="1" applyFont="1" applyBorder="1" applyAlignment="1">
      <alignment horizontal="justify" vertical="center" wrapText="1"/>
    </xf>
    <xf numFmtId="1" fontId="4" fillId="0" borderId="1" xfId="1" applyNumberFormat="1" applyFont="1" applyBorder="1" applyAlignment="1" applyProtection="1">
      <alignment horizontal="right" vertical="center"/>
    </xf>
    <xf numFmtId="1" fontId="24" fillId="0" borderId="1" xfId="1" applyNumberFormat="1" applyFont="1" applyBorder="1" applyAlignment="1">
      <alignment horizontal="right" vertical="center"/>
    </xf>
    <xf numFmtId="1" fontId="1" fillId="0" borderId="1" xfId="1" applyNumberFormat="1" applyFont="1" applyBorder="1" applyAlignment="1">
      <alignment horizontal="right" vertical="center"/>
    </xf>
    <xf numFmtId="3" fontId="1" fillId="0" borderId="1" xfId="1" applyNumberFormat="1" applyFont="1" applyBorder="1" applyAlignment="1">
      <alignment vertical="center"/>
    </xf>
    <xf numFmtId="1" fontId="1" fillId="0" borderId="1" xfId="1" applyNumberFormat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164" fontId="18" fillId="0" borderId="0" xfId="1" applyFont="1" applyAlignment="1" applyProtection="1">
      <alignment horizontal="left" vertical="center"/>
    </xf>
    <xf numFmtId="1" fontId="1" fillId="0" borderId="0" xfId="4" applyNumberFormat="1" applyFont="1" applyAlignment="1">
      <alignment vertical="center"/>
    </xf>
    <xf numFmtId="1" fontId="1" fillId="0" borderId="0" xfId="4" applyNumberFormat="1" applyFont="1" applyBorder="1" applyAlignment="1">
      <alignment vertical="center"/>
    </xf>
    <xf numFmtId="1" fontId="1" fillId="0" borderId="1" xfId="4" applyNumberFormat="1" applyFont="1" applyBorder="1" applyAlignment="1">
      <alignment vertical="center"/>
    </xf>
    <xf numFmtId="1" fontId="4" fillId="0" borderId="0" xfId="4" applyNumberFormat="1" applyFont="1" applyAlignment="1">
      <alignment vertical="center"/>
    </xf>
    <xf numFmtId="0" fontId="17" fillId="0" borderId="1" xfId="4" applyFont="1" applyBorder="1" applyAlignment="1">
      <alignment horizontal="right" vertical="center"/>
    </xf>
    <xf numFmtId="165" fontId="15" fillId="0" borderId="0" xfId="4" applyNumberFormat="1" applyFont="1" applyBorder="1" applyAlignment="1">
      <alignment horizontal="right" vertical="center"/>
    </xf>
    <xf numFmtId="0" fontId="20" fillId="0" borderId="0" xfId="4" applyFont="1" applyBorder="1" applyAlignment="1">
      <alignment horizontal="right" vertical="center"/>
    </xf>
    <xf numFmtId="168" fontId="17" fillId="0" borderId="0" xfId="5" applyFont="1" applyBorder="1" applyAlignment="1">
      <alignment horizontal="left" vertical="center"/>
    </xf>
    <xf numFmtId="165" fontId="4" fillId="0" borderId="0" xfId="1" applyNumberFormat="1" applyFont="1" applyAlignment="1">
      <alignment vertical="center"/>
    </xf>
    <xf numFmtId="164" fontId="12" fillId="0" borderId="1" xfId="1" quotePrefix="1" applyFont="1" applyBorder="1" applyAlignment="1" applyProtection="1">
      <alignment vertical="center"/>
    </xf>
    <xf numFmtId="165" fontId="15" fillId="0" borderId="0" xfId="1" applyNumberFormat="1" applyFont="1" applyAlignment="1">
      <alignment vertical="center"/>
    </xf>
    <xf numFmtId="0" fontId="27" fillId="0" borderId="0" xfId="0" applyFont="1" applyAlignment="1">
      <alignment vertical="center"/>
    </xf>
    <xf numFmtId="3" fontId="14" fillId="0" borderId="0" xfId="4" applyNumberFormat="1" applyFont="1" applyBorder="1" applyAlignment="1">
      <alignment horizontal="left" vertical="center"/>
    </xf>
    <xf numFmtId="0" fontId="6" fillId="0" borderId="0" xfId="0" applyFont="1" applyFill="1" applyAlignment="1">
      <alignment vertical="center" wrapText="1"/>
    </xf>
    <xf numFmtId="0" fontId="6" fillId="0" borderId="7" xfId="0" applyFont="1" applyFill="1" applyBorder="1" applyAlignment="1">
      <alignment vertical="center" wrapText="1"/>
    </xf>
    <xf numFmtId="3" fontId="4" fillId="0" borderId="0" xfId="4" applyNumberFormat="1" applyFont="1" applyAlignment="1">
      <alignment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/>
    </xf>
    <xf numFmtId="0" fontId="14" fillId="0" borderId="0" xfId="4" applyFont="1" applyBorder="1" applyAlignment="1">
      <alignment horizontal="center" vertical="center"/>
    </xf>
    <xf numFmtId="3" fontId="14" fillId="0" borderId="0" xfId="4" applyNumberFormat="1" applyFont="1" applyBorder="1" applyAlignment="1">
      <alignment horizontal="center" vertical="center"/>
    </xf>
    <xf numFmtId="41" fontId="4" fillId="0" borderId="0" xfId="19" applyFont="1" applyBorder="1" applyAlignment="1">
      <alignment horizontal="right" vertical="center"/>
    </xf>
    <xf numFmtId="165" fontId="14" fillId="0" borderId="0" xfId="4" applyNumberFormat="1" applyFont="1" applyAlignment="1">
      <alignment vertical="center"/>
    </xf>
    <xf numFmtId="41" fontId="15" fillId="0" borderId="0" xfId="19" applyFont="1" applyBorder="1" applyAlignment="1">
      <alignment horizontal="right" vertical="center"/>
    </xf>
    <xf numFmtId="41" fontId="4" fillId="0" borderId="1" xfId="19" applyFont="1" applyBorder="1" applyAlignment="1">
      <alignment horizontal="right" vertical="center"/>
    </xf>
    <xf numFmtId="0" fontId="29" fillId="0" borderId="0" xfId="0" applyFont="1" applyFill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vertical="center" wrapText="1"/>
    </xf>
    <xf numFmtId="0" fontId="6" fillId="3" borderId="0" xfId="0" applyFont="1" applyFill="1" applyAlignment="1">
      <alignment vertical="center" wrapText="1"/>
    </xf>
    <xf numFmtId="167" fontId="14" fillId="0" borderId="0" xfId="2" applyFont="1" applyBorder="1" applyAlignment="1" applyProtection="1">
      <alignment horizontal="left" vertical="center"/>
    </xf>
    <xf numFmtId="167" fontId="14" fillId="0" borderId="0" xfId="2" applyFont="1" applyBorder="1" applyAlignment="1">
      <alignment vertical="center"/>
    </xf>
    <xf numFmtId="3" fontId="4" fillId="0" borderId="0" xfId="1" applyNumberFormat="1" applyFont="1" applyFill="1" applyAlignment="1" applyProtection="1">
      <alignment horizontal="right" vertical="center"/>
    </xf>
    <xf numFmtId="41" fontId="1" fillId="0" borderId="0" xfId="19" applyFont="1" applyAlignment="1">
      <alignment vertical="center"/>
    </xf>
    <xf numFmtId="41" fontId="1" fillId="0" borderId="1" xfId="19" applyFont="1" applyBorder="1" applyAlignment="1">
      <alignment vertical="center"/>
    </xf>
    <xf numFmtId="41" fontId="4" fillId="0" borderId="1" xfId="19" applyFont="1" applyBorder="1" applyAlignment="1">
      <alignment vertical="center"/>
    </xf>
    <xf numFmtId="41" fontId="14" fillId="0" borderId="0" xfId="19" applyFont="1" applyBorder="1" applyAlignment="1">
      <alignment horizontal="right" vertical="center"/>
    </xf>
    <xf numFmtId="41" fontId="4" fillId="0" borderId="0" xfId="19" applyFont="1" applyBorder="1" applyAlignment="1">
      <alignment horizontal="center" vertical="center"/>
    </xf>
    <xf numFmtId="41" fontId="4" fillId="0" borderId="0" xfId="19" applyFont="1" applyBorder="1" applyAlignment="1">
      <alignment vertical="center"/>
    </xf>
    <xf numFmtId="41" fontId="4" fillId="0" borderId="0" xfId="19" applyFont="1" applyAlignment="1">
      <alignment vertical="center"/>
    </xf>
    <xf numFmtId="41" fontId="17" fillId="0" borderId="0" xfId="19" applyFont="1" applyBorder="1" applyAlignment="1">
      <alignment horizontal="right" vertical="center"/>
    </xf>
    <xf numFmtId="0" fontId="6" fillId="3" borderId="7" xfId="0" applyFont="1" applyFill="1" applyBorder="1" applyAlignment="1">
      <alignment horizontal="left" vertical="center" wrapText="1"/>
    </xf>
    <xf numFmtId="0" fontId="6" fillId="3" borderId="9" xfId="0" applyFont="1" applyFill="1" applyBorder="1" applyAlignment="1">
      <alignment horizontal="left" vertical="center" wrapText="1"/>
    </xf>
    <xf numFmtId="0" fontId="33" fillId="0" borderId="0" xfId="0" applyFont="1"/>
    <xf numFmtId="1" fontId="34" fillId="0" borderId="0" xfId="0" applyNumberFormat="1" applyFont="1" applyFill="1"/>
    <xf numFmtId="41" fontId="4" fillId="0" borderId="0" xfId="19" applyFont="1" applyAlignment="1" applyProtection="1">
      <alignment horizontal="right" vertical="center"/>
    </xf>
    <xf numFmtId="1" fontId="24" fillId="0" borderId="0" xfId="0" applyNumberFormat="1" applyFont="1" applyAlignment="1">
      <alignment vertical="center"/>
    </xf>
    <xf numFmtId="0" fontId="28" fillId="4" borderId="6" xfId="18" applyFill="1" applyBorder="1" applyAlignment="1">
      <alignment horizontal="center" vertical="center" wrapText="1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" fontId="1" fillId="0" borderId="0" xfId="0" applyNumberFormat="1" applyFont="1"/>
    <xf numFmtId="3" fontId="7" fillId="0" borderId="0" xfId="0" applyNumberFormat="1" applyFont="1"/>
    <xf numFmtId="3" fontId="1" fillId="0" borderId="0" xfId="0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0" xfId="2" applyFont="1" applyAlignment="1" applyProtection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5" fillId="0" borderId="0" xfId="1" quotePrefix="1" applyFont="1" applyAlignment="1" applyProtection="1">
      <alignment horizontal="centerContinuous" vertical="center"/>
    </xf>
    <xf numFmtId="167" fontId="12" fillId="0" borderId="0" xfId="2" applyFont="1" applyBorder="1" applyAlignment="1" applyProtection="1">
      <alignment horizontal="center" vertical="center"/>
    </xf>
    <xf numFmtId="167" fontId="12" fillId="0" borderId="0" xfId="2" applyFont="1" applyAlignment="1" applyProtection="1">
      <alignment horizontal="centerContinuous" vertical="center"/>
    </xf>
    <xf numFmtId="167" fontId="12" fillId="0" borderId="1" xfId="2" applyFont="1" applyBorder="1" applyAlignment="1" applyProtection="1">
      <alignment horizontal="centerContinuous" vertical="center"/>
    </xf>
    <xf numFmtId="164" fontId="12" fillId="0" borderId="0" xfId="1" quotePrefix="1" applyFont="1" applyAlignment="1" applyProtection="1">
      <alignment horizontal="centerContinuous" vertical="center"/>
    </xf>
    <xf numFmtId="164" fontId="14" fillId="0" borderId="1" xfId="1" applyFont="1" applyBorder="1" applyAlignment="1" applyProtection="1">
      <alignment horizontal="centerContinuous" vertical="center"/>
    </xf>
    <xf numFmtId="164" fontId="15" fillId="0" borderId="0" xfId="1" quotePrefix="1" applyFont="1" applyAlignment="1" applyProtection="1">
      <alignment horizontal="centerContinuous" vertical="center"/>
    </xf>
    <xf numFmtId="164" fontId="4" fillId="0" borderId="1" xfId="1" applyFont="1" applyBorder="1" applyAlignment="1">
      <alignment horizontal="centerContinuous" vertical="center"/>
    </xf>
    <xf numFmtId="164" fontId="10" fillId="0" borderId="0" xfId="1" quotePrefix="1" applyFont="1" applyAlignment="1" applyProtection="1">
      <alignment horizontal="left" vertical="center"/>
    </xf>
    <xf numFmtId="164" fontId="12" fillId="0" borderId="0" xfId="1" quotePrefix="1" applyFont="1" applyAlignment="1" applyProtection="1">
      <alignment horizontal="center" vertical="center"/>
    </xf>
    <xf numFmtId="3" fontId="37" fillId="0" borderId="0" xfId="0" applyNumberFormat="1" applyFont="1"/>
    <xf numFmtId="3" fontId="38" fillId="0" borderId="0" xfId="0" applyNumberFormat="1" applyFont="1"/>
    <xf numFmtId="0" fontId="37" fillId="0" borderId="0" xfId="0" applyFont="1" applyFill="1" applyBorder="1" applyAlignment="1" applyProtection="1">
      <alignment horizontal="left" vertical="center" wrapText="1" indent="1"/>
      <protection hidden="1"/>
    </xf>
    <xf numFmtId="0" fontId="38" fillId="0" borderId="0" xfId="0" applyFont="1" applyFill="1" applyBorder="1" applyAlignment="1" applyProtection="1">
      <alignment horizontal="left" vertical="center" wrapText="1" indent="3"/>
      <protection hidden="1"/>
    </xf>
    <xf numFmtId="0" fontId="38" fillId="0" borderId="1" xfId="0" applyFont="1" applyFill="1" applyBorder="1" applyAlignment="1" applyProtection="1">
      <alignment horizontal="left" vertical="center" wrapText="1" indent="3"/>
      <protection hidden="1"/>
    </xf>
    <xf numFmtId="3" fontId="38" fillId="0" borderId="1" xfId="0" applyNumberFormat="1" applyFont="1" applyBorder="1"/>
    <xf numFmtId="164" fontId="17" fillId="0" borderId="0" xfId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3" fontId="17" fillId="0" borderId="0" xfId="4" applyNumberFormat="1" applyFont="1"/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0" fontId="14" fillId="0" borderId="13" xfId="1" applyNumberFormat="1" applyFont="1" applyBorder="1" applyAlignment="1" applyProtection="1">
      <alignment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0" fontId="40" fillId="0" borderId="0" xfId="0" applyFont="1" applyAlignment="1">
      <alignment vertical="center"/>
    </xf>
    <xf numFmtId="164" fontId="38" fillId="0" borderId="0" xfId="0" applyNumberFormat="1" applyFont="1" applyFill="1" applyBorder="1" applyAlignment="1" applyProtection="1">
      <alignment horizontal="left" vertical="center" wrapText="1" indent="3"/>
      <protection hidden="1"/>
    </xf>
    <xf numFmtId="0" fontId="28" fillId="6" borderId="6" xfId="18" applyFill="1" applyBorder="1" applyAlignment="1">
      <alignment horizontal="center" vertical="center" wrapText="1"/>
    </xf>
    <xf numFmtId="0" fontId="1" fillId="6" borderId="7" xfId="0" applyFont="1" applyFill="1" applyBorder="1" applyAlignment="1">
      <alignment vertical="center" wrapText="1"/>
    </xf>
    <xf numFmtId="0" fontId="28" fillId="7" borderId="6" xfId="18" applyFill="1" applyBorder="1" applyAlignment="1">
      <alignment horizontal="center" vertical="center" wrapText="1"/>
    </xf>
    <xf numFmtId="0" fontId="1" fillId="7" borderId="7" xfId="0" applyFont="1" applyFill="1" applyBorder="1" applyAlignment="1">
      <alignment vertical="center" wrapText="1"/>
    </xf>
    <xf numFmtId="0" fontId="1" fillId="7" borderId="9" xfId="0" applyFont="1" applyFill="1" applyBorder="1" applyAlignment="1">
      <alignment vertical="center" wrapText="1"/>
    </xf>
    <xf numFmtId="0" fontId="28" fillId="7" borderId="8" xfId="18" applyFill="1" applyBorder="1" applyAlignment="1">
      <alignment horizontal="center" vertical="center" wrapText="1"/>
    </xf>
    <xf numFmtId="0" fontId="31" fillId="3" borderId="4" xfId="0" applyFont="1" applyFill="1" applyBorder="1" applyAlignment="1">
      <alignment horizontal="center" vertical="center" wrapText="1"/>
    </xf>
    <xf numFmtId="0" fontId="31" fillId="3" borderId="5" xfId="0" applyFont="1" applyFill="1" applyBorder="1" applyAlignment="1">
      <alignment horizontal="center" vertical="center" wrapText="1"/>
    </xf>
    <xf numFmtId="0" fontId="28" fillId="3" borderId="11" xfId="18" applyFill="1" applyBorder="1" applyAlignment="1">
      <alignment horizontal="left" vertical="center"/>
    </xf>
    <xf numFmtId="0" fontId="28" fillId="3" borderId="12" xfId="18" applyFill="1" applyBorder="1" applyAlignment="1">
      <alignment horizontal="left" vertical="center"/>
    </xf>
    <xf numFmtId="164" fontId="39" fillId="5" borderId="0" xfId="18" applyNumberFormat="1" applyFont="1" applyFill="1" applyAlignment="1">
      <alignment horizontal="center" vertical="center"/>
    </xf>
    <xf numFmtId="164" fontId="8" fillId="0" borderId="0" xfId="1" quotePrefix="1" applyFont="1" applyAlignment="1" applyProtection="1">
      <alignment horizontal="left" vertical="center" wrapText="1"/>
    </xf>
    <xf numFmtId="164" fontId="10" fillId="0" borderId="2" xfId="1" quotePrefix="1" applyFont="1" applyBorder="1" applyAlignment="1" applyProtection="1">
      <alignment horizontal="left" vertical="center"/>
    </xf>
    <xf numFmtId="164" fontId="10" fillId="0" borderId="0" xfId="1" quotePrefix="1" applyFont="1" applyAlignment="1" applyProtection="1">
      <alignment horizontal="left" vertical="center"/>
    </xf>
    <xf numFmtId="164" fontId="8" fillId="0" borderId="0" xfId="1" applyFont="1" applyAlignment="1">
      <alignment horizontal="center" vertical="center"/>
    </xf>
    <xf numFmtId="164" fontId="8" fillId="0" borderId="2" xfId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/>
    </xf>
    <xf numFmtId="164" fontId="15" fillId="0" borderId="0" xfId="1" quotePrefix="1" applyFont="1" applyAlignment="1" applyProtection="1">
      <alignment horizontal="center"/>
    </xf>
    <xf numFmtId="167" fontId="12" fillId="0" borderId="1" xfId="2" applyFont="1" applyBorder="1" applyAlignment="1" applyProtection="1">
      <alignment horizontal="center" vertical="center"/>
    </xf>
    <xf numFmtId="164" fontId="8" fillId="0" borderId="0" xfId="1" applyFont="1" applyBorder="1" applyAlignment="1">
      <alignment horizontal="center" vertical="center"/>
    </xf>
    <xf numFmtId="164" fontId="14" fillId="0" borderId="1" xfId="1" applyFont="1" applyBorder="1" applyAlignment="1" applyProtection="1">
      <alignment horizontal="center" vertical="center"/>
    </xf>
    <xf numFmtId="0" fontId="12" fillId="0" borderId="0" xfId="4" quotePrefix="1" applyFont="1" applyAlignment="1">
      <alignment horizontal="center" vertical="center"/>
    </xf>
    <xf numFmtId="0" fontId="12" fillId="0" borderId="0" xfId="4" applyFont="1" applyAlignment="1">
      <alignment horizontal="center" vertical="center"/>
    </xf>
    <xf numFmtId="168" fontId="14" fillId="0" borderId="2" xfId="5" applyFont="1" applyBorder="1" applyAlignment="1">
      <alignment horizontal="center" vertical="center" wrapText="1"/>
    </xf>
    <xf numFmtId="168" fontId="14" fillId="0" borderId="1" xfId="5" applyFont="1" applyBorder="1" applyAlignment="1">
      <alignment horizontal="center" vertical="center" wrapText="1"/>
    </xf>
    <xf numFmtId="168" fontId="17" fillId="0" borderId="2" xfId="5" applyFont="1" applyBorder="1" applyAlignment="1">
      <alignment horizontal="left" vertical="center"/>
    </xf>
    <xf numFmtId="168" fontId="17" fillId="0" borderId="0" xfId="5" applyFont="1" applyAlignment="1">
      <alignment horizontal="left" vertical="center"/>
    </xf>
    <xf numFmtId="0" fontId="14" fillId="0" borderId="3" xfId="4" applyFont="1" applyBorder="1" applyAlignment="1">
      <alignment horizontal="center" vertical="center"/>
    </xf>
    <xf numFmtId="0" fontId="14" fillId="0" borderId="0" xfId="4" applyFont="1" applyBorder="1" applyAlignment="1">
      <alignment horizontal="center" vertical="center"/>
    </xf>
    <xf numFmtId="0" fontId="14" fillId="0" borderId="2" xfId="4" applyFont="1" applyBorder="1" applyAlignment="1">
      <alignment horizontal="center" vertical="center" wrapText="1"/>
    </xf>
    <xf numFmtId="0" fontId="14" fillId="0" borderId="1" xfId="4" applyFont="1" applyBorder="1" applyAlignment="1">
      <alignment horizontal="center" vertical="center" wrapText="1"/>
    </xf>
    <xf numFmtId="0" fontId="12" fillId="0" borderId="0" xfId="4" applyFont="1" applyAlignment="1">
      <alignment horizontal="center"/>
    </xf>
    <xf numFmtId="0" fontId="12" fillId="0" borderId="0" xfId="4" quotePrefix="1" applyFont="1" applyAlignment="1">
      <alignment horizontal="center"/>
    </xf>
    <xf numFmtId="0" fontId="17" fillId="0" borderId="0" xfId="4" applyFont="1" applyAlignment="1">
      <alignment horizontal="center"/>
    </xf>
    <xf numFmtId="168" fontId="17" fillId="0" borderId="0" xfId="5" applyFont="1" applyAlignment="1">
      <alignment horizontal="center" vertical="center"/>
    </xf>
    <xf numFmtId="0" fontId="17" fillId="0" borderId="2" xfId="4" applyFont="1" applyBorder="1" applyAlignment="1">
      <alignment horizontal="left" vertical="center"/>
    </xf>
    <xf numFmtId="0" fontId="17" fillId="0" borderId="0" xfId="4" applyFont="1" applyAlignment="1">
      <alignment horizontal="left" vertical="center"/>
    </xf>
    <xf numFmtId="0" fontId="15" fillId="0" borderId="2" xfId="4" applyFont="1" applyBorder="1" applyAlignment="1">
      <alignment horizontal="center" vertical="center"/>
    </xf>
    <xf numFmtId="0" fontId="15" fillId="0" borderId="2" xfId="4" quotePrefix="1" applyFont="1" applyBorder="1" applyAlignment="1">
      <alignment horizontal="center" vertical="center"/>
    </xf>
    <xf numFmtId="0" fontId="15" fillId="0" borderId="0" xfId="4" applyFont="1" applyBorder="1" applyAlignment="1">
      <alignment horizontal="center" vertical="center"/>
    </xf>
    <xf numFmtId="0" fontId="15" fillId="0" borderId="0" xfId="4" quotePrefix="1" applyFont="1" applyBorder="1" applyAlignment="1">
      <alignment horizontal="center" vertical="center"/>
    </xf>
    <xf numFmtId="164" fontId="12" fillId="0" borderId="0" xfId="1" quotePrefix="1" applyFont="1" applyAlignment="1" applyProtection="1">
      <alignment horizontal="center" vertical="center"/>
    </xf>
    <xf numFmtId="164" fontId="17" fillId="0" borderId="2" xfId="1" applyFont="1" applyBorder="1" applyAlignment="1" applyProtection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164" fontId="4" fillId="0" borderId="1" xfId="1" applyFont="1" applyBorder="1" applyAlignment="1">
      <alignment vertical="center"/>
    </xf>
    <xf numFmtId="164" fontId="18" fillId="0" borderId="1" xfId="1" applyFont="1" applyBorder="1" applyAlignment="1">
      <alignment vertical="center"/>
    </xf>
    <xf numFmtId="168" fontId="17" fillId="0" borderId="13" xfId="5" applyFont="1" applyBorder="1" applyAlignment="1">
      <alignment horizontal="left" vertical="center"/>
    </xf>
    <xf numFmtId="0" fontId="35" fillId="0" borderId="6" xfId="0" applyFont="1" applyBorder="1" applyAlignment="1">
      <alignment vertical="center"/>
    </xf>
    <xf numFmtId="0" fontId="35" fillId="0" borderId="6" xfId="0" quotePrefix="1" applyFont="1" applyBorder="1" applyAlignment="1">
      <alignment horizontal="left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right" vertical="center"/>
    </xf>
    <xf numFmtId="0" fontId="36" fillId="0" borderId="6" xfId="0" applyFont="1" applyFill="1" applyBorder="1" applyAlignment="1" applyProtection="1">
      <alignment vertical="center" wrapText="1"/>
      <protection hidden="1"/>
    </xf>
    <xf numFmtId="3" fontId="37" fillId="0" borderId="7" xfId="0" applyNumberFormat="1" applyFont="1" applyBorder="1"/>
    <xf numFmtId="3" fontId="38" fillId="0" borderId="7" xfId="0" applyNumberFormat="1" applyFont="1" applyBorder="1"/>
    <xf numFmtId="0" fontId="37" fillId="0" borderId="6" xfId="0" applyFont="1" applyFill="1" applyBorder="1" applyAlignment="1" applyProtection="1">
      <alignment horizontal="left" vertical="center" wrapText="1" indent="1"/>
      <protection hidden="1"/>
    </xf>
    <xf numFmtId="0" fontId="38" fillId="0" borderId="6" xfId="0" applyFont="1" applyFill="1" applyBorder="1" applyAlignment="1" applyProtection="1">
      <alignment horizontal="left" vertical="center" wrapText="1" indent="3"/>
      <protection hidden="1"/>
    </xf>
    <xf numFmtId="0" fontId="38" fillId="0" borderId="8" xfId="0" applyFont="1" applyFill="1" applyBorder="1" applyAlignment="1" applyProtection="1">
      <alignment horizontal="left" vertical="center" wrapText="1" indent="3"/>
      <protection hidden="1"/>
    </xf>
    <xf numFmtId="3" fontId="38" fillId="0" borderId="9" xfId="0" applyNumberFormat="1" applyFont="1" applyBorder="1"/>
    <xf numFmtId="164" fontId="12" fillId="0" borderId="4" xfId="1" quotePrefix="1" applyFont="1" applyBorder="1" applyAlignment="1" applyProtection="1">
      <alignment horizontal="center" vertical="center"/>
    </xf>
    <xf numFmtId="164" fontId="12" fillId="0" borderId="5" xfId="1" quotePrefix="1" applyFont="1" applyBorder="1" applyAlignment="1" applyProtection="1">
      <alignment horizontal="center" vertical="center"/>
    </xf>
    <xf numFmtId="164" fontId="12" fillId="0" borderId="6" xfId="1" quotePrefix="1" applyFont="1" applyBorder="1" applyAlignment="1" applyProtection="1">
      <alignment horizontal="center" vertical="center"/>
    </xf>
    <xf numFmtId="164" fontId="12" fillId="0" borderId="7" xfId="1" quotePrefix="1" applyFont="1" applyBorder="1" applyAlignment="1" applyProtection="1">
      <alignment horizontal="center" vertical="center"/>
    </xf>
    <xf numFmtId="164" fontId="16" fillId="0" borderId="8" xfId="1" quotePrefix="1" applyFont="1" applyBorder="1" applyAlignment="1" applyProtection="1">
      <alignment horizontal="center" vertical="center"/>
    </xf>
    <xf numFmtId="164" fontId="16" fillId="0" borderId="9" xfId="1" quotePrefix="1" applyFont="1" applyBorder="1" applyAlignment="1" applyProtection="1">
      <alignment horizontal="center" vertical="center"/>
    </xf>
    <xf numFmtId="164" fontId="14" fillId="0" borderId="8" xfId="1" applyFont="1" applyBorder="1" applyAlignment="1" applyProtection="1">
      <alignment horizontal="center" vertical="center"/>
    </xf>
    <xf numFmtId="0" fontId="14" fillId="0" borderId="9" xfId="1" applyNumberFormat="1" applyFont="1" applyBorder="1" applyAlignment="1" applyProtection="1">
      <alignment vertical="center"/>
    </xf>
    <xf numFmtId="164" fontId="14" fillId="0" borderId="6" xfId="1" applyFont="1" applyBorder="1" applyAlignment="1" applyProtection="1">
      <alignment horizontal="left" vertical="center"/>
    </xf>
    <xf numFmtId="3" fontId="14" fillId="0" borderId="7" xfId="1" applyNumberFormat="1" applyFont="1" applyBorder="1" applyAlignment="1" applyProtection="1">
      <alignment horizontal="right" vertical="center"/>
    </xf>
    <xf numFmtId="164" fontId="14" fillId="0" borderId="6" xfId="1" applyFont="1" applyBorder="1" applyAlignment="1">
      <alignment vertical="center"/>
    </xf>
    <xf numFmtId="164" fontId="4" fillId="0" borderId="7" xfId="1" applyFont="1" applyBorder="1" applyAlignment="1">
      <alignment vertical="center"/>
    </xf>
    <xf numFmtId="0" fontId="4" fillId="0" borderId="6" xfId="1" applyNumberFormat="1" applyFont="1" applyBorder="1" applyAlignment="1">
      <alignment horizontal="justify" vertical="center" wrapText="1"/>
    </xf>
    <xf numFmtId="1" fontId="4" fillId="0" borderId="7" xfId="1" applyNumberFormat="1" applyFont="1" applyBorder="1" applyAlignment="1" applyProtection="1">
      <alignment horizontal="right" vertical="center"/>
    </xf>
    <xf numFmtId="1" fontId="4" fillId="0" borderId="7" xfId="1" applyNumberFormat="1" applyFont="1" applyBorder="1" applyAlignment="1">
      <alignment vertical="center"/>
    </xf>
    <xf numFmtId="0" fontId="4" fillId="0" borderId="8" xfId="1" applyNumberFormat="1" applyFont="1" applyBorder="1" applyAlignment="1">
      <alignment horizontal="justify" vertical="center" wrapText="1"/>
    </xf>
    <xf numFmtId="1" fontId="4" fillId="0" borderId="9" xfId="1" applyNumberFormat="1" applyFont="1" applyBorder="1" applyAlignment="1">
      <alignment vertical="center"/>
    </xf>
    <xf numFmtId="164" fontId="12" fillId="0" borderId="8" xfId="1" quotePrefix="1" applyFont="1" applyBorder="1" applyAlignment="1" applyProtection="1">
      <alignment vertical="center"/>
    </xf>
    <xf numFmtId="164" fontId="12" fillId="0" borderId="9" xfId="1" quotePrefix="1" applyFont="1" applyBorder="1" applyAlignment="1" applyProtection="1">
      <alignment vertical="center"/>
    </xf>
    <xf numFmtId="164" fontId="14" fillId="0" borderId="8" xfId="1" applyFont="1" applyBorder="1" applyAlignment="1" applyProtection="1">
      <alignment horizontal="center" vertical="center" wrapText="1"/>
    </xf>
    <xf numFmtId="164" fontId="14" fillId="0" borderId="9" xfId="1" applyFont="1" applyBorder="1" applyAlignment="1">
      <alignment vertical="center"/>
    </xf>
    <xf numFmtId="164" fontId="4" fillId="0" borderId="6" xfId="1" applyFont="1" applyBorder="1" applyAlignment="1" applyProtection="1">
      <alignment horizontal="fill" vertical="center"/>
    </xf>
    <xf numFmtId="164" fontId="4" fillId="0" borderId="6" xfId="1" applyFont="1" applyBorder="1" applyAlignment="1">
      <alignment vertical="center"/>
    </xf>
    <xf numFmtId="164" fontId="15" fillId="0" borderId="6" xfId="1" applyFont="1" applyBorder="1" applyAlignment="1" applyProtection="1">
      <alignment horizontal="left" vertical="center"/>
    </xf>
    <xf numFmtId="3" fontId="15" fillId="0" borderId="7" xfId="1" applyNumberFormat="1" applyFont="1" applyBorder="1" applyAlignment="1">
      <alignment vertical="center"/>
    </xf>
    <xf numFmtId="3" fontId="4" fillId="0" borderId="7" xfId="1" applyNumberFormat="1" applyFont="1" applyBorder="1" applyAlignment="1">
      <alignment vertical="center"/>
    </xf>
    <xf numFmtId="164" fontId="4" fillId="0" borderId="8" xfId="1" applyFont="1" applyBorder="1" applyAlignment="1">
      <alignment vertical="center"/>
    </xf>
    <xf numFmtId="164" fontId="4" fillId="0" borderId="9" xfId="1" applyFont="1" applyBorder="1" applyAlignment="1">
      <alignment vertical="center"/>
    </xf>
    <xf numFmtId="0" fontId="17" fillId="0" borderId="4" xfId="4" applyFont="1" applyBorder="1" applyAlignment="1">
      <alignment vertical="center"/>
    </xf>
    <xf numFmtId="0" fontId="17" fillId="0" borderId="5" xfId="4" applyFont="1" applyBorder="1" applyAlignment="1">
      <alignment vertical="center"/>
    </xf>
    <xf numFmtId="0" fontId="17" fillId="0" borderId="6" xfId="4" applyFont="1" applyBorder="1" applyAlignment="1">
      <alignment vertical="center"/>
    </xf>
    <xf numFmtId="0" fontId="17" fillId="0" borderId="7" xfId="4" applyFont="1" applyBorder="1" applyAlignment="1">
      <alignment vertical="center"/>
    </xf>
    <xf numFmtId="0" fontId="12" fillId="0" borderId="6" xfId="4" quotePrefix="1" applyFont="1" applyBorder="1" applyAlignment="1">
      <alignment horizontal="center" vertical="center"/>
    </xf>
    <xf numFmtId="0" fontId="12" fillId="0" borderId="7" xfId="4" quotePrefix="1" applyFont="1" applyBorder="1" applyAlignment="1">
      <alignment horizontal="center" vertical="center"/>
    </xf>
    <xf numFmtId="0" fontId="12" fillId="0" borderId="6" xfId="4" applyFont="1" applyBorder="1" applyAlignment="1">
      <alignment horizontal="center" vertical="center"/>
    </xf>
    <xf numFmtId="0" fontId="12" fillId="0" borderId="7" xfId="4" applyFont="1" applyBorder="1" applyAlignment="1">
      <alignment horizontal="center" vertical="center"/>
    </xf>
    <xf numFmtId="0" fontId="17" fillId="0" borderId="8" xfId="4" applyFont="1" applyBorder="1" applyAlignment="1">
      <alignment vertical="center"/>
    </xf>
    <xf numFmtId="0" fontId="12" fillId="0" borderId="9" xfId="4" applyFont="1" applyBorder="1" applyAlignment="1">
      <alignment horizontal="left" vertical="center"/>
    </xf>
    <xf numFmtId="0" fontId="14" fillId="0" borderId="4" xfId="4" applyFont="1" applyBorder="1" applyAlignment="1">
      <alignment horizontal="center" vertical="center" wrapText="1"/>
    </xf>
    <xf numFmtId="0" fontId="14" fillId="0" borderId="14" xfId="4" applyFont="1" applyBorder="1" applyAlignment="1">
      <alignment horizontal="center" vertical="center"/>
    </xf>
    <xf numFmtId="0" fontId="14" fillId="0" borderId="8" xfId="4" applyFont="1" applyBorder="1" applyAlignment="1">
      <alignment horizontal="center" vertical="center" wrapText="1"/>
    </xf>
    <xf numFmtId="0" fontId="14" fillId="0" borderId="9" xfId="4" applyFont="1" applyBorder="1" applyAlignment="1">
      <alignment horizontal="center" vertical="center"/>
    </xf>
    <xf numFmtId="0" fontId="14" fillId="0" borderId="6" xfId="4" quotePrefix="1" applyFont="1" applyBorder="1" applyAlignment="1">
      <alignment horizontal="left" vertical="center"/>
    </xf>
    <xf numFmtId="0" fontId="14" fillId="0" borderId="7" xfId="4" applyFont="1" applyBorder="1" applyAlignment="1">
      <alignment horizontal="center" vertical="center"/>
    </xf>
    <xf numFmtId="0" fontId="15" fillId="0" borderId="6" xfId="4" applyFont="1" applyBorder="1" applyAlignment="1">
      <alignment vertical="center"/>
    </xf>
    <xf numFmtId="3" fontId="15" fillId="0" borderId="7" xfId="4" applyNumberFormat="1" applyFont="1" applyBorder="1" applyAlignment="1">
      <alignment horizontal="right" vertical="center"/>
    </xf>
    <xf numFmtId="0" fontId="17" fillId="0" borderId="7" xfId="4" applyFont="1" applyBorder="1" applyAlignment="1">
      <alignment horizontal="right" vertical="center"/>
    </xf>
    <xf numFmtId="1" fontId="1" fillId="0" borderId="8" xfId="4" applyNumberFormat="1" applyFont="1" applyBorder="1" applyAlignment="1">
      <alignment vertical="center"/>
    </xf>
    <xf numFmtId="3" fontId="1" fillId="0" borderId="9" xfId="0" applyNumberFormat="1" applyFont="1" applyBorder="1"/>
    <xf numFmtId="0" fontId="12" fillId="0" borderId="4" xfId="4" applyFont="1" applyBorder="1" applyAlignment="1">
      <alignment horizontal="center" vertical="center"/>
    </xf>
    <xf numFmtId="0" fontId="12" fillId="0" borderId="5" xfId="4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4" fillId="0" borderId="7" xfId="4" applyFont="1" applyBorder="1" applyAlignment="1">
      <alignment horizontal="right" vertical="center"/>
    </xf>
    <xf numFmtId="3" fontId="1" fillId="0" borderId="7" xfId="0" applyNumberFormat="1" applyFont="1" applyBorder="1"/>
    <xf numFmtId="0" fontId="4" fillId="0" borderId="8" xfId="4" applyFont="1" applyBorder="1" applyAlignment="1">
      <alignment vertical="center"/>
    </xf>
    <xf numFmtId="0" fontId="12" fillId="0" borderId="4" xfId="4" quotePrefix="1" applyFont="1" applyBorder="1" applyAlignment="1">
      <alignment horizontal="center" vertical="center"/>
    </xf>
    <xf numFmtId="0" fontId="12" fillId="0" borderId="5" xfId="4" quotePrefix="1" applyFont="1" applyBorder="1" applyAlignment="1">
      <alignment horizontal="center" vertical="center"/>
    </xf>
    <xf numFmtId="168" fontId="4" fillId="0" borderId="8" xfId="5" applyFont="1" applyBorder="1" applyAlignment="1">
      <alignment vertical="center"/>
    </xf>
    <xf numFmtId="3" fontId="14" fillId="0" borderId="9" xfId="4" applyNumberFormat="1" applyFont="1" applyBorder="1" applyAlignment="1">
      <alignment horizontal="left" vertical="center"/>
    </xf>
    <xf numFmtId="168" fontId="14" fillId="0" borderId="4" xfId="5" applyFont="1" applyBorder="1" applyAlignment="1">
      <alignment horizontal="center" vertical="center" wrapText="1"/>
    </xf>
    <xf numFmtId="168" fontId="14" fillId="0" borderId="8" xfId="5" applyFont="1" applyBorder="1" applyAlignment="1">
      <alignment horizontal="center" vertical="center" wrapText="1"/>
    </xf>
    <xf numFmtId="168" fontId="14" fillId="0" borderId="6" xfId="7" quotePrefix="1" applyFont="1" applyBorder="1" applyAlignment="1">
      <alignment horizontal="left" vertical="center"/>
    </xf>
    <xf numFmtId="0" fontId="14" fillId="0" borderId="6" xfId="4" applyFont="1" applyBorder="1" applyAlignment="1">
      <alignment horizontal="center" vertical="center"/>
    </xf>
    <xf numFmtId="0" fontId="14" fillId="0" borderId="7" xfId="4" applyFont="1" applyBorder="1" applyAlignment="1">
      <alignment horizontal="center" vertical="center"/>
    </xf>
    <xf numFmtId="168" fontId="14" fillId="0" borderId="6" xfId="5" quotePrefix="1" applyFont="1" applyBorder="1" applyAlignment="1">
      <alignment horizontal="left" vertical="center"/>
    </xf>
    <xf numFmtId="168" fontId="14" fillId="0" borderId="6" xfId="5" applyFont="1" applyBorder="1" applyAlignment="1">
      <alignment horizontal="center" vertical="center"/>
    </xf>
    <xf numFmtId="3" fontId="14" fillId="0" borderId="7" xfId="4" applyNumberFormat="1" applyFont="1" applyBorder="1" applyAlignment="1">
      <alignment horizontal="right" vertical="center"/>
    </xf>
    <xf numFmtId="168" fontId="4" fillId="0" borderId="6" xfId="5" applyFont="1" applyBorder="1" applyAlignment="1">
      <alignment vertical="center"/>
    </xf>
    <xf numFmtId="3" fontId="4" fillId="0" borderId="7" xfId="4" applyNumberFormat="1" applyFont="1" applyBorder="1" applyAlignment="1">
      <alignment horizontal="right" vertical="center"/>
    </xf>
    <xf numFmtId="3" fontId="4" fillId="0" borderId="9" xfId="4" applyNumberFormat="1" applyFont="1" applyBorder="1" applyAlignment="1">
      <alignment horizontal="right" vertical="center"/>
    </xf>
  </cellXfs>
  <cellStyles count="20">
    <cellStyle name="Hipervínculo" xfId="18" builtinId="8"/>
    <cellStyle name="Millares [0]" xfId="19" builtinId="6"/>
    <cellStyle name="Millares 10" xfId="13"/>
    <cellStyle name="Millares 11" xfId="14"/>
    <cellStyle name="Millares 12" xfId="15"/>
    <cellStyle name="Millares 13" xfId="16"/>
    <cellStyle name="Millares 14" xfId="17"/>
    <cellStyle name="Millares 2" xfId="5"/>
    <cellStyle name="Millares 3" xfId="6"/>
    <cellStyle name="Millares 4" xfId="7"/>
    <cellStyle name="Millares 5" xfId="8"/>
    <cellStyle name="Millares 6" xfId="9"/>
    <cellStyle name="Millares 7" xfId="10"/>
    <cellStyle name="Millares 8" xfId="11"/>
    <cellStyle name="Millares 9" xfId="12"/>
    <cellStyle name="Normal" xfId="0" builtinId="0"/>
    <cellStyle name="Normal 2" xfId="1"/>
    <cellStyle name="Normal 3" xfId="4"/>
    <cellStyle name="Normal_C2" xfId="2"/>
    <cellStyle name="Normal_C7" xfId="3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AF3FA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13</xdr:col>
      <xdr:colOff>793</xdr:colOff>
      <xdr:row>41</xdr:row>
      <xdr:rowOff>594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952500"/>
          <a:ext cx="9144793" cy="6858594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6</xdr:row>
      <xdr:rowOff>47625</xdr:rowOff>
    </xdr:from>
    <xdr:to>
      <xdr:col>11</xdr:col>
      <xdr:colOff>295275</xdr:colOff>
      <xdr:row>31</xdr:row>
      <xdr:rowOff>142875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90625"/>
          <a:ext cx="8258175" cy="485775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iniomep\compartidas\BOLETINE\RENDI\2000\C8-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otoc\Documents\T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SOL"/>
      <sheetName val="RELAT"/>
    </sheetNames>
    <sheetDataSet>
      <sheetData sheetId="0" refreshError="1">
        <row r="9">
          <cell r="L9">
            <v>116516</v>
          </cell>
        </row>
        <row r="10">
          <cell r="L10">
            <v>80082</v>
          </cell>
        </row>
        <row r="11">
          <cell r="L11">
            <v>29808</v>
          </cell>
        </row>
        <row r="12">
          <cell r="L12">
            <v>25094</v>
          </cell>
        </row>
        <row r="13">
          <cell r="L13">
            <v>25180</v>
          </cell>
        </row>
        <row r="15">
          <cell r="L15">
            <v>36434</v>
          </cell>
        </row>
        <row r="16">
          <cell r="L16">
            <v>15924</v>
          </cell>
        </row>
        <row r="17">
          <cell r="L17">
            <v>17510</v>
          </cell>
        </row>
        <row r="18">
          <cell r="L18">
            <v>3000</v>
          </cell>
        </row>
        <row r="20">
          <cell r="L20">
            <v>91586</v>
          </cell>
        </row>
        <row r="21">
          <cell r="L21">
            <v>65651</v>
          </cell>
        </row>
        <row r="22">
          <cell r="L22">
            <v>24162</v>
          </cell>
        </row>
        <row r="23">
          <cell r="L23">
            <v>20448</v>
          </cell>
        </row>
        <row r="24">
          <cell r="L24">
            <v>21041</v>
          </cell>
        </row>
        <row r="26">
          <cell r="L26">
            <v>25935</v>
          </cell>
        </row>
        <row r="27">
          <cell r="L27">
            <v>11875</v>
          </cell>
        </row>
        <row r="28">
          <cell r="L28">
            <v>13861</v>
          </cell>
        </row>
        <row r="29">
          <cell r="L29">
            <v>199</v>
          </cell>
        </row>
        <row r="31">
          <cell r="L31">
            <v>24930</v>
          </cell>
        </row>
        <row r="32">
          <cell r="L32">
            <v>14431</v>
          </cell>
        </row>
        <row r="33">
          <cell r="L33">
            <v>5646</v>
          </cell>
        </row>
        <row r="34">
          <cell r="L34">
            <v>4646</v>
          </cell>
        </row>
        <row r="35">
          <cell r="L35">
            <v>4139</v>
          </cell>
        </row>
        <row r="37">
          <cell r="L37">
            <v>10499</v>
          </cell>
        </row>
        <row r="38">
          <cell r="L38">
            <v>4049</v>
          </cell>
        </row>
        <row r="39">
          <cell r="L39">
            <v>3649</v>
          </cell>
        </row>
        <row r="40">
          <cell r="L40">
            <v>2801</v>
          </cell>
        </row>
        <row r="52">
          <cell r="L52">
            <v>63204</v>
          </cell>
        </row>
        <row r="53">
          <cell r="L53">
            <v>46688</v>
          </cell>
        </row>
        <row r="54">
          <cell r="L54">
            <v>19415</v>
          </cell>
        </row>
        <row r="55">
          <cell r="L55">
            <v>16030</v>
          </cell>
        </row>
        <row r="56">
          <cell r="L56">
            <v>11243</v>
          </cell>
        </row>
        <row r="58">
          <cell r="L58">
            <v>16516</v>
          </cell>
        </row>
        <row r="59">
          <cell r="L59">
            <v>10999</v>
          </cell>
        </row>
        <row r="60">
          <cell r="L60">
            <v>4737</v>
          </cell>
        </row>
        <row r="61">
          <cell r="L61">
            <v>780</v>
          </cell>
        </row>
        <row r="63">
          <cell r="L63">
            <v>49412</v>
          </cell>
        </row>
        <row r="64">
          <cell r="L64">
            <v>37749</v>
          </cell>
        </row>
        <row r="65">
          <cell r="L65">
            <v>15554</v>
          </cell>
        </row>
        <row r="66">
          <cell r="L66">
            <v>13162</v>
          </cell>
        </row>
        <row r="67">
          <cell r="L67">
            <v>9033</v>
          </cell>
        </row>
        <row r="69">
          <cell r="L69">
            <v>11663</v>
          </cell>
        </row>
        <row r="70">
          <cell r="L70">
            <v>8451</v>
          </cell>
        </row>
        <row r="71">
          <cell r="L71">
            <v>3212</v>
          </cell>
        </row>
        <row r="74">
          <cell r="L74">
            <v>13792</v>
          </cell>
        </row>
        <row r="75">
          <cell r="L75">
            <v>8939</v>
          </cell>
        </row>
        <row r="76">
          <cell r="L76">
            <v>3861</v>
          </cell>
        </row>
        <row r="77">
          <cell r="L77">
            <v>2868</v>
          </cell>
        </row>
        <row r="78">
          <cell r="L78">
            <v>2210</v>
          </cell>
        </row>
        <row r="80">
          <cell r="L80">
            <v>4853</v>
          </cell>
        </row>
        <row r="81">
          <cell r="L81">
            <v>2548</v>
          </cell>
        </row>
        <row r="82">
          <cell r="L82">
            <v>1525</v>
          </cell>
        </row>
        <row r="83">
          <cell r="L83">
            <v>780</v>
          </cell>
        </row>
        <row r="95">
          <cell r="L95">
            <v>22087</v>
          </cell>
        </row>
        <row r="96">
          <cell r="L96">
            <v>17567</v>
          </cell>
        </row>
        <row r="97">
          <cell r="L97">
            <v>10764</v>
          </cell>
        </row>
        <row r="98">
          <cell r="L98">
            <v>5845</v>
          </cell>
        </row>
        <row r="99">
          <cell r="L99">
            <v>958</v>
          </cell>
        </row>
        <row r="101">
          <cell r="L101">
            <v>4520</v>
          </cell>
        </row>
        <row r="102">
          <cell r="L102">
            <v>3805</v>
          </cell>
        </row>
        <row r="103">
          <cell r="L103">
            <v>651</v>
          </cell>
        </row>
        <row r="104">
          <cell r="L104">
            <v>64</v>
          </cell>
        </row>
        <row r="106">
          <cell r="L106">
            <v>18330</v>
          </cell>
        </row>
        <row r="107">
          <cell r="L107">
            <v>14811</v>
          </cell>
        </row>
        <row r="108">
          <cell r="L108">
            <v>9139</v>
          </cell>
        </row>
        <row r="109">
          <cell r="L109">
            <v>4897</v>
          </cell>
        </row>
        <row r="110">
          <cell r="L110">
            <v>775</v>
          </cell>
        </row>
        <row r="112">
          <cell r="L112">
            <v>3519</v>
          </cell>
        </row>
        <row r="113">
          <cell r="L113">
            <v>3096</v>
          </cell>
        </row>
        <row r="114">
          <cell r="L114">
            <v>423</v>
          </cell>
        </row>
        <row r="117">
          <cell r="L117">
            <v>3757</v>
          </cell>
        </row>
        <row r="118">
          <cell r="L118">
            <v>2756</v>
          </cell>
        </row>
        <row r="119">
          <cell r="L119">
            <v>1625</v>
          </cell>
        </row>
        <row r="120">
          <cell r="L120">
            <v>948</v>
          </cell>
        </row>
        <row r="121">
          <cell r="L121">
            <v>183</v>
          </cell>
        </row>
        <row r="123">
          <cell r="L123">
            <v>1001</v>
          </cell>
        </row>
        <row r="124">
          <cell r="L124">
            <v>709</v>
          </cell>
        </row>
        <row r="125">
          <cell r="L125">
            <v>228</v>
          </cell>
        </row>
        <row r="126">
          <cell r="L126">
            <v>64</v>
          </cell>
        </row>
      </sheetData>
      <sheetData sheetId="1" refreshError="1">
        <row r="106">
          <cell r="A106" t="str">
            <v xml:space="preserve">           11º</v>
          </cell>
          <cell r="B106">
            <v>5.5651356011914093</v>
          </cell>
          <cell r="C106">
            <v>4.8502139800285313</v>
          </cell>
          <cell r="D106">
            <v>4.2150274893097128</v>
          </cell>
          <cell r="E106">
            <v>2.7972027972027971</v>
          </cell>
          <cell r="F106">
            <v>4.7507927960270449</v>
          </cell>
          <cell r="G106">
            <v>6.7451557517782685</v>
          </cell>
          <cell r="H106">
            <v>5.47173936809883</v>
          </cell>
          <cell r="I106">
            <v>3.4924500730638091</v>
          </cell>
        </row>
        <row r="107">
          <cell r="A107" t="str">
            <v xml:space="preserve">           12º</v>
          </cell>
          <cell r="B107">
            <v>1.1846689895470384</v>
          </cell>
          <cell r="C107">
            <v>1.389854065323141</v>
          </cell>
          <cell r="D107">
            <v>0.44858523119392679</v>
          </cell>
          <cell r="E107">
            <v>0.3536067892503536</v>
          </cell>
          <cell r="F107">
            <v>0.26186579378068742</v>
          </cell>
          <cell r="G107">
            <v>2.9356505401596995</v>
          </cell>
          <cell r="H107">
            <v>2.0324157447903271</v>
          </cell>
          <cell r="I107">
            <v>1.5698587127158554</v>
          </cell>
        </row>
        <row r="109">
          <cell r="A109" t="str">
            <v>Académica</v>
          </cell>
          <cell r="B109">
            <v>12.747060432048126</v>
          </cell>
          <cell r="C109">
            <v>11.810138883265173</v>
          </cell>
          <cell r="D109">
            <v>14.739085964459484</v>
          </cell>
          <cell r="E109">
            <v>13.075488279498536</v>
          </cell>
          <cell r="F109">
            <v>15.101386047853877</v>
          </cell>
          <cell r="G109">
            <v>16.845054590837336</v>
          </cell>
          <cell r="H109">
            <v>15.802379867016677</v>
          </cell>
          <cell r="I109">
            <v>14.058417355029631</v>
          </cell>
        </row>
        <row r="110">
          <cell r="A110" t="str">
            <v xml:space="preserve">     III Ciclo</v>
          </cell>
          <cell r="B110">
            <v>13.033494450665495</v>
          </cell>
          <cell r="C110">
            <v>11.995603289586947</v>
          </cell>
          <cell r="D110">
            <v>15.824513270995105</v>
          </cell>
          <cell r="E110">
            <v>14.273889342178393</v>
          </cell>
          <cell r="F110">
            <v>15.947175052645729</v>
          </cell>
          <cell r="G110">
            <v>17.813871529107882</v>
          </cell>
          <cell r="H110">
            <v>17.216871541418495</v>
          </cell>
          <cell r="I110">
            <v>15.595957130945845</v>
          </cell>
        </row>
        <row r="111">
          <cell r="A111" t="str">
            <v xml:space="preserve">           7º</v>
          </cell>
          <cell r="B111">
            <v>18.908148388141907</v>
          </cell>
          <cell r="C111">
            <v>17.608668498626031</v>
          </cell>
          <cell r="D111">
            <v>21.303302246466068</v>
          </cell>
          <cell r="E111">
            <v>20.998353176210145</v>
          </cell>
          <cell r="F111">
            <v>22.364760432766616</v>
          </cell>
          <cell r="G111">
            <v>25.726579602928968</v>
          </cell>
          <cell r="H111">
            <v>24.585022196487163</v>
          </cell>
          <cell r="I111">
            <v>22.468062095847511</v>
          </cell>
        </row>
        <row r="112">
          <cell r="A112" t="str">
            <v xml:space="preserve">           8º</v>
          </cell>
          <cell r="B112">
            <v>10.386277687736358</v>
          </cell>
          <cell r="C112">
            <v>9.8248067116302025</v>
          </cell>
          <cell r="D112">
            <v>13.921381395718946</v>
          </cell>
          <cell r="E112">
            <v>10.325801366263795</v>
          </cell>
          <cell r="F112">
            <v>13.184613184613184</v>
          </cell>
          <cell r="G112">
            <v>14.320413982469111</v>
          </cell>
          <cell r="H112">
            <v>14.125864641258644</v>
          </cell>
          <cell r="I112">
            <v>12.347942009665056</v>
          </cell>
        </row>
        <row r="113">
          <cell r="A113" t="str">
            <v xml:space="preserve">           9º</v>
          </cell>
          <cell r="B113">
            <v>6.021062271062271</v>
          </cell>
          <cell r="C113">
            <v>5.3726983464608002</v>
          </cell>
          <cell r="D113">
            <v>8.9533791466851245</v>
          </cell>
          <cell r="E113">
            <v>7.3836429802719792</v>
          </cell>
          <cell r="F113">
            <v>8.3036826187511128</v>
          </cell>
          <cell r="G113">
            <v>8.544726301735647</v>
          </cell>
          <cell r="H113">
            <v>8.1972044459413951</v>
          </cell>
          <cell r="I113">
            <v>6.9329660238751147</v>
          </cell>
        </row>
        <row r="115">
          <cell r="A115" t="str">
            <v xml:space="preserve">     Educación Diversificada</v>
          </cell>
          <cell r="B115">
            <v>11.779076451427477</v>
          </cell>
          <cell r="C115">
            <v>11.208489066460455</v>
          </cell>
          <cell r="D115">
            <v>11.31032837719647</v>
          </cell>
          <cell r="E115">
            <v>9.3145804727799018</v>
          </cell>
          <cell r="F115">
            <v>12.455765390140499</v>
          </cell>
          <cell r="G115">
            <v>13.857007831487984</v>
          </cell>
          <cell r="H115">
            <v>11.68643599041239</v>
          </cell>
          <cell r="I115">
            <v>9.6700235075601473</v>
          </cell>
        </row>
        <row r="116">
          <cell r="A116" t="str">
            <v xml:space="preserve">           10º</v>
          </cell>
          <cell r="B116">
            <v>16.433968462549277</v>
          </cell>
          <cell r="C116">
            <v>15.899211670227659</v>
          </cell>
          <cell r="D116">
            <v>16.218446935827775</v>
          </cell>
          <cell r="E116">
            <v>13.825270200720535</v>
          </cell>
          <cell r="F116">
            <v>17.861094038106945</v>
          </cell>
          <cell r="G116">
            <v>18.827107362139209</v>
          </cell>
          <cell r="H116">
            <v>16.429481733220051</v>
          </cell>
          <cell r="I116">
            <v>15.125225923057062</v>
          </cell>
        </row>
        <row r="117">
          <cell r="A117" t="str">
            <v xml:space="preserve">           11º</v>
          </cell>
          <cell r="B117">
            <v>5.3661394258933797</v>
          </cell>
          <cell r="C117">
            <v>4.6976354885959406</v>
          </cell>
          <cell r="D117">
            <v>4.6549416937488051</v>
          </cell>
          <cell r="E117">
            <v>3.2126012280857883</v>
          </cell>
          <cell r="F117">
            <v>5.342883016382646</v>
          </cell>
          <cell r="G117">
            <v>6.8359050937448149</v>
          </cell>
          <cell r="H117">
            <v>5.2297237405820649</v>
          </cell>
          <cell r="I117">
            <v>2.7041535261356775</v>
          </cell>
        </row>
        <row r="118">
          <cell r="A118" t="str">
            <v xml:space="preserve">           12º</v>
          </cell>
          <cell r="B118" t="str">
            <v>-</v>
          </cell>
          <cell r="C118">
            <v>1.3698630136986301</v>
          </cell>
          <cell r="D118" t="str">
            <v>-</v>
          </cell>
          <cell r="E118" t="str">
            <v>-</v>
          </cell>
          <cell r="F118" t="str">
            <v>-</v>
          </cell>
          <cell r="G118" t="str">
            <v>-</v>
          </cell>
          <cell r="H118">
            <v>0.58139534883720934</v>
          </cell>
          <cell r="I118" t="str">
            <v>-</v>
          </cell>
        </row>
        <row r="120">
          <cell r="A120" t="str">
            <v>Técnica 1/</v>
          </cell>
          <cell r="B120">
            <v>7.2068196926445864</v>
          </cell>
          <cell r="C120">
            <v>7.2242361470740546</v>
          </cell>
          <cell r="D120">
            <v>6.0923996158907423</v>
          </cell>
          <cell r="E120">
            <v>5.2935928361365363</v>
          </cell>
          <cell r="F120">
            <v>7.1527909475946645</v>
          </cell>
          <cell r="G120">
            <v>12.00901577761082</v>
          </cell>
          <cell r="H120">
            <v>9.7476167019211264</v>
          </cell>
          <cell r="I120">
            <v>10.561910548701556</v>
          </cell>
        </row>
        <row r="121">
          <cell r="A121" t="str">
            <v xml:space="preserve">     III Ciclo</v>
          </cell>
          <cell r="B121">
            <v>8.2372200312523258</v>
          </cell>
          <cell r="C121">
            <v>8.313654674260313</v>
          </cell>
          <cell r="D121">
            <v>7.4518596676338698</v>
          </cell>
          <cell r="E121">
            <v>6.3822264128705282</v>
          </cell>
          <cell r="F121">
            <v>8.5709656513285815</v>
          </cell>
          <cell r="G121">
            <v>14.593813550251525</v>
          </cell>
          <cell r="H121">
            <v>11.747567764424327</v>
          </cell>
          <cell r="I121">
            <v>13.387913492025932</v>
          </cell>
        </row>
        <row r="122">
          <cell r="A122" t="str">
            <v xml:space="preserve">           7º</v>
          </cell>
          <cell r="B122">
            <v>11.355009077405512</v>
          </cell>
          <cell r="C122">
            <v>10.677290836653386</v>
          </cell>
          <cell r="D122">
            <v>10.518429727299971</v>
          </cell>
          <cell r="E122">
            <v>10.273605150214591</v>
          </cell>
          <cell r="F122">
            <v>12.667855020796198</v>
          </cell>
          <cell r="G122">
            <v>21.500479386385425</v>
          </cell>
          <cell r="H122">
            <v>16.36073423782921</v>
          </cell>
          <cell r="I122">
            <v>17.375593640305595</v>
          </cell>
        </row>
        <row r="123">
          <cell r="A123" t="str">
            <v xml:space="preserve">           8º</v>
          </cell>
          <cell r="B123">
            <v>6.5366972477064218</v>
          </cell>
          <cell r="C123">
            <v>8.5677749360613813</v>
          </cell>
          <cell r="D123">
            <v>6.4476131432114077</v>
          </cell>
          <cell r="E123">
            <v>3.8742690058479532</v>
          </cell>
          <cell r="F123">
            <v>7.2280448138778457</v>
          </cell>
          <cell r="G123">
            <v>11.235005913161007</v>
          </cell>
          <cell r="H123">
            <v>10.138888888888889</v>
          </cell>
          <cell r="I123">
            <v>11.925903245560319</v>
          </cell>
        </row>
        <row r="124">
          <cell r="A124" t="str">
            <v xml:space="preserve">           9º</v>
          </cell>
          <cell r="B124">
            <v>4.4370860927152318</v>
          </cell>
          <cell r="C124">
            <v>3.6432526960069955</v>
          </cell>
          <cell r="D124">
            <v>3.1772117228156671</v>
          </cell>
          <cell r="E124">
            <v>2.5983667409057167</v>
          </cell>
          <cell r="F124">
            <v>2.6494416465951391</v>
          </cell>
          <cell r="G124">
            <v>6.0592358127967438</v>
          </cell>
          <cell r="H124">
            <v>5.0959488272921103</v>
          </cell>
          <cell r="I124">
            <v>7.4699776104213313</v>
          </cell>
        </row>
        <row r="126">
          <cell r="A126" t="str">
            <v xml:space="preserve">     Educación Diversificada</v>
          </cell>
          <cell r="B126">
            <v>6.0656007911653207</v>
          </cell>
          <cell r="C126">
            <v>5.982905982905983</v>
          </cell>
          <cell r="D126">
            <v>4.5008878252142361</v>
          </cell>
          <cell r="E126">
            <v>3.9040168497066348</v>
          </cell>
          <cell r="F126">
            <v>5.1516537113244931</v>
          </cell>
          <cell r="G126">
            <v>8.6983343615052426</v>
          </cell>
          <cell r="H126">
            <v>7.233485938521909</v>
          </cell>
          <cell r="I126">
            <v>6.9907905752900374</v>
          </cell>
        </row>
        <row r="127">
          <cell r="A127" t="str">
            <v xml:space="preserve">           10º</v>
          </cell>
          <cell r="B127">
            <v>8.6438724548597765</v>
          </cell>
          <cell r="C127">
            <v>8.9489158397647923</v>
          </cell>
          <cell r="D127">
            <v>7.3437763180057267</v>
          </cell>
          <cell r="E127">
            <v>7.3204903677758324</v>
          </cell>
          <cell r="F127">
            <v>9.2977777777777781</v>
          </cell>
          <cell r="G127">
            <v>13.95498392282958</v>
          </cell>
          <cell r="H127">
            <v>10.778706555213374</v>
          </cell>
          <cell r="I127">
            <v>11.501831501831502</v>
          </cell>
        </row>
        <row r="128">
          <cell r="A128" t="str">
            <v xml:space="preserve">           11º</v>
          </cell>
          <cell r="B128">
            <v>5.9673218091404214</v>
          </cell>
          <cell r="C128">
            <v>5.1770506499327658</v>
          </cell>
          <cell r="D128">
            <v>3.1374385389838446</v>
          </cell>
          <cell r="E128">
            <v>1.8488419341731004</v>
          </cell>
          <cell r="F128">
            <v>3.1756460797196668</v>
          </cell>
          <cell r="G128">
            <v>6.488011283497884</v>
          </cell>
          <cell r="H128">
            <v>6.1606391925988229</v>
          </cell>
          <cell r="I128">
            <v>5.5802381375510928</v>
          </cell>
        </row>
        <row r="129">
          <cell r="A129" t="str">
            <v xml:space="preserve">           12º</v>
          </cell>
          <cell r="B129">
            <v>1.2569316081330868</v>
          </cell>
          <cell r="C129">
            <v>1.3909224011713031</v>
          </cell>
          <cell r="D129">
            <v>0.47358834244080145</v>
          </cell>
          <cell r="E129">
            <v>0.37565740045078888</v>
          </cell>
          <cell r="F129">
            <v>0.2729443875810304</v>
          </cell>
          <cell r="G129">
            <v>3.0376670716889427</v>
          </cell>
          <cell r="H129">
            <v>2.0995962314939436</v>
          </cell>
          <cell r="I129">
            <v>1.639344262295082</v>
          </cell>
        </row>
        <row r="130">
          <cell r="A130" t="str">
            <v>1/  Los años 1990 y 1991 incluyen la Educación Técnica Diurna y Nocturna.</v>
          </cell>
        </row>
        <row r="131">
          <cell r="A131" t="str">
            <v>FUENTE:  Departamento de Estadística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Hoja1"/>
    </sheetNames>
    <sheetDataSet>
      <sheetData sheetId="0" refreshError="1">
        <row r="3">
          <cell r="U3">
            <v>0</v>
          </cell>
          <cell r="X3">
            <v>0</v>
          </cell>
          <cell r="AA3">
            <v>0</v>
          </cell>
          <cell r="BN3">
            <v>0</v>
          </cell>
          <cell r="BZ3">
            <v>0</v>
          </cell>
          <cell r="CU3">
            <v>0</v>
          </cell>
          <cell r="CX3">
            <v>0</v>
          </cell>
          <cell r="DA3">
            <v>0</v>
          </cell>
        </row>
        <row r="4">
          <cell r="U4">
            <v>0</v>
          </cell>
          <cell r="X4">
            <v>0</v>
          </cell>
          <cell r="AA4">
            <v>0</v>
          </cell>
          <cell r="BN4">
            <v>0</v>
          </cell>
          <cell r="BZ4">
            <v>0</v>
          </cell>
          <cell r="CU4">
            <v>0</v>
          </cell>
          <cell r="CX4">
            <v>0</v>
          </cell>
          <cell r="DA4">
            <v>0</v>
          </cell>
        </row>
        <row r="5">
          <cell r="U5">
            <v>0</v>
          </cell>
          <cell r="X5">
            <v>0</v>
          </cell>
          <cell r="AA5">
            <v>0</v>
          </cell>
          <cell r="BN5">
            <v>0</v>
          </cell>
          <cell r="BZ5">
            <v>0</v>
          </cell>
          <cell r="CU5">
            <v>0</v>
          </cell>
          <cell r="CX5">
            <v>0</v>
          </cell>
          <cell r="DA5">
            <v>0</v>
          </cell>
        </row>
        <row r="6">
          <cell r="U6">
            <v>0</v>
          </cell>
          <cell r="X6">
            <v>0</v>
          </cell>
          <cell r="AA6">
            <v>0</v>
          </cell>
          <cell r="BN6">
            <v>0</v>
          </cell>
          <cell r="BZ6">
            <v>0</v>
          </cell>
          <cell r="CU6">
            <v>0</v>
          </cell>
          <cell r="CX6">
            <v>0</v>
          </cell>
          <cell r="DA6">
            <v>0</v>
          </cell>
        </row>
        <row r="7">
          <cell r="U7">
            <v>0</v>
          </cell>
          <cell r="X7">
            <v>0</v>
          </cell>
          <cell r="AA7">
            <v>26</v>
          </cell>
          <cell r="BN7">
            <v>0</v>
          </cell>
          <cell r="BZ7">
            <v>0</v>
          </cell>
          <cell r="CU7">
            <v>0</v>
          </cell>
          <cell r="CX7">
            <v>0</v>
          </cell>
          <cell r="DA7">
            <v>0</v>
          </cell>
        </row>
        <row r="8">
          <cell r="U8">
            <v>0</v>
          </cell>
          <cell r="X8">
            <v>0</v>
          </cell>
          <cell r="AA8">
            <v>18</v>
          </cell>
          <cell r="BN8">
            <v>0</v>
          </cell>
          <cell r="BZ8">
            <v>0</v>
          </cell>
          <cell r="CU8">
            <v>0</v>
          </cell>
          <cell r="CX8">
            <v>0</v>
          </cell>
          <cell r="DA8">
            <v>0</v>
          </cell>
        </row>
        <row r="9">
          <cell r="U9">
            <v>0</v>
          </cell>
          <cell r="X9">
            <v>0</v>
          </cell>
          <cell r="AA9">
            <v>0</v>
          </cell>
          <cell r="BN9">
            <v>0</v>
          </cell>
          <cell r="BZ9">
            <v>0</v>
          </cell>
          <cell r="CU9">
            <v>0</v>
          </cell>
          <cell r="CX9">
            <v>0</v>
          </cell>
          <cell r="DA9">
            <v>0</v>
          </cell>
        </row>
        <row r="10">
          <cell r="U10">
            <v>0</v>
          </cell>
          <cell r="X10">
            <v>0</v>
          </cell>
          <cell r="AA10">
            <v>0</v>
          </cell>
          <cell r="BN10">
            <v>0</v>
          </cell>
          <cell r="BZ10">
            <v>0</v>
          </cell>
          <cell r="CU10">
            <v>13</v>
          </cell>
          <cell r="CX10">
            <v>0</v>
          </cell>
          <cell r="DA10">
            <v>0</v>
          </cell>
        </row>
        <row r="11">
          <cell r="U11">
            <v>0</v>
          </cell>
          <cell r="X11">
            <v>0</v>
          </cell>
          <cell r="AA11">
            <v>0</v>
          </cell>
          <cell r="BN11">
            <v>0</v>
          </cell>
          <cell r="BZ11">
            <v>0</v>
          </cell>
          <cell r="CU11">
            <v>0</v>
          </cell>
          <cell r="CX11">
            <v>0</v>
          </cell>
          <cell r="DA11">
            <v>0</v>
          </cell>
        </row>
        <row r="12">
          <cell r="U12">
            <v>0</v>
          </cell>
          <cell r="X12">
            <v>0</v>
          </cell>
          <cell r="AA12">
            <v>0</v>
          </cell>
          <cell r="BN12">
            <v>0</v>
          </cell>
          <cell r="BZ12">
            <v>0</v>
          </cell>
          <cell r="CU12">
            <v>0</v>
          </cell>
          <cell r="CX12">
            <v>0</v>
          </cell>
          <cell r="DA12">
            <v>0</v>
          </cell>
        </row>
        <row r="13">
          <cell r="U13">
            <v>0</v>
          </cell>
          <cell r="X13">
            <v>0</v>
          </cell>
          <cell r="AA13">
            <v>0</v>
          </cell>
          <cell r="BN13">
            <v>0</v>
          </cell>
          <cell r="BZ13">
            <v>0</v>
          </cell>
          <cell r="CU13">
            <v>0</v>
          </cell>
          <cell r="CX13">
            <v>0</v>
          </cell>
          <cell r="DA13">
            <v>0</v>
          </cell>
        </row>
        <row r="14">
          <cell r="U14">
            <v>0</v>
          </cell>
          <cell r="X14">
            <v>0</v>
          </cell>
          <cell r="AA14">
            <v>0</v>
          </cell>
          <cell r="BN14">
            <v>0</v>
          </cell>
          <cell r="BZ14">
            <v>0</v>
          </cell>
          <cell r="CU14">
            <v>0</v>
          </cell>
          <cell r="CX14">
            <v>0</v>
          </cell>
          <cell r="DA14">
            <v>0</v>
          </cell>
        </row>
        <row r="15">
          <cell r="U15">
            <v>0</v>
          </cell>
          <cell r="X15">
            <v>0</v>
          </cell>
          <cell r="AA15">
            <v>25</v>
          </cell>
          <cell r="BN15">
            <v>0</v>
          </cell>
          <cell r="BZ15">
            <v>22</v>
          </cell>
          <cell r="CU15">
            <v>0</v>
          </cell>
          <cell r="CX15">
            <v>0</v>
          </cell>
          <cell r="DA15">
            <v>0</v>
          </cell>
        </row>
        <row r="16">
          <cell r="U16">
            <v>0</v>
          </cell>
          <cell r="X16">
            <v>0</v>
          </cell>
          <cell r="AA16">
            <v>0</v>
          </cell>
          <cell r="BN16">
            <v>0</v>
          </cell>
          <cell r="BZ16">
            <v>0</v>
          </cell>
          <cell r="CU16">
            <v>0</v>
          </cell>
          <cell r="CX16">
            <v>27</v>
          </cell>
          <cell r="DA16">
            <v>0</v>
          </cell>
        </row>
        <row r="17">
          <cell r="U17">
            <v>0</v>
          </cell>
          <cell r="X17">
            <v>0</v>
          </cell>
          <cell r="AA17">
            <v>0</v>
          </cell>
          <cell r="BN17">
            <v>0</v>
          </cell>
          <cell r="BZ17">
            <v>0</v>
          </cell>
          <cell r="CU17">
            <v>12</v>
          </cell>
          <cell r="CX17">
            <v>0</v>
          </cell>
          <cell r="DA17">
            <v>0</v>
          </cell>
        </row>
        <row r="18">
          <cell r="U18">
            <v>0</v>
          </cell>
          <cell r="X18">
            <v>0</v>
          </cell>
          <cell r="AA18">
            <v>0</v>
          </cell>
          <cell r="BN18">
            <v>0</v>
          </cell>
          <cell r="BZ18">
            <v>0</v>
          </cell>
          <cell r="CU18">
            <v>0</v>
          </cell>
          <cell r="CX18">
            <v>0</v>
          </cell>
          <cell r="DA18">
            <v>0</v>
          </cell>
        </row>
        <row r="19">
          <cell r="U19">
            <v>0</v>
          </cell>
          <cell r="X19">
            <v>0</v>
          </cell>
          <cell r="AA19">
            <v>0</v>
          </cell>
          <cell r="BN19">
            <v>0</v>
          </cell>
          <cell r="BZ19">
            <v>0</v>
          </cell>
          <cell r="CU19">
            <v>0</v>
          </cell>
          <cell r="CX19">
            <v>0</v>
          </cell>
          <cell r="DA19">
            <v>0</v>
          </cell>
        </row>
        <row r="20">
          <cell r="U20">
            <v>0</v>
          </cell>
          <cell r="X20">
            <v>0</v>
          </cell>
          <cell r="AA20">
            <v>0</v>
          </cell>
          <cell r="BN20">
            <v>0</v>
          </cell>
          <cell r="BZ20">
            <v>0</v>
          </cell>
          <cell r="CU20">
            <v>1</v>
          </cell>
          <cell r="CX20">
            <v>0</v>
          </cell>
          <cell r="DA20">
            <v>0</v>
          </cell>
        </row>
        <row r="21">
          <cell r="U21">
            <v>0</v>
          </cell>
          <cell r="X21">
            <v>0</v>
          </cell>
          <cell r="AA21">
            <v>0</v>
          </cell>
          <cell r="BN21">
            <v>0</v>
          </cell>
          <cell r="BZ21">
            <v>0</v>
          </cell>
          <cell r="CU21">
            <v>0</v>
          </cell>
          <cell r="CX21">
            <v>0</v>
          </cell>
          <cell r="DA21">
            <v>0</v>
          </cell>
        </row>
        <row r="22">
          <cell r="U22">
            <v>0</v>
          </cell>
          <cell r="X22">
            <v>0</v>
          </cell>
          <cell r="AA22">
            <v>0</v>
          </cell>
          <cell r="BN22">
            <v>0</v>
          </cell>
          <cell r="BZ22">
            <v>0</v>
          </cell>
          <cell r="CU22">
            <v>0</v>
          </cell>
          <cell r="CX22">
            <v>0</v>
          </cell>
          <cell r="DA22">
            <v>0</v>
          </cell>
        </row>
        <row r="23">
          <cell r="U23">
            <v>0</v>
          </cell>
          <cell r="X23">
            <v>0</v>
          </cell>
          <cell r="AA23">
            <v>0</v>
          </cell>
          <cell r="BN23">
            <v>0</v>
          </cell>
          <cell r="BZ23">
            <v>0</v>
          </cell>
          <cell r="CU23">
            <v>0</v>
          </cell>
          <cell r="CX23">
            <v>0</v>
          </cell>
          <cell r="DA23">
            <v>0</v>
          </cell>
        </row>
        <row r="24">
          <cell r="U24">
            <v>0</v>
          </cell>
          <cell r="X24">
            <v>0</v>
          </cell>
          <cell r="AA24">
            <v>0</v>
          </cell>
          <cell r="BN24">
            <v>0</v>
          </cell>
          <cell r="BZ24">
            <v>0</v>
          </cell>
          <cell r="CU24">
            <v>0</v>
          </cell>
          <cell r="CX24">
            <v>0</v>
          </cell>
          <cell r="DA24">
            <v>0</v>
          </cell>
        </row>
        <row r="25">
          <cell r="U25">
            <v>0</v>
          </cell>
          <cell r="X25">
            <v>13</v>
          </cell>
          <cell r="AA25">
            <v>0</v>
          </cell>
          <cell r="BN25">
            <v>0</v>
          </cell>
          <cell r="BZ25">
            <v>0</v>
          </cell>
          <cell r="CU25">
            <v>0</v>
          </cell>
          <cell r="CX25">
            <v>0</v>
          </cell>
          <cell r="DA25">
            <v>0</v>
          </cell>
        </row>
        <row r="26">
          <cell r="U26">
            <v>0</v>
          </cell>
          <cell r="X26">
            <v>0</v>
          </cell>
          <cell r="AA26">
            <v>0</v>
          </cell>
          <cell r="BN26">
            <v>0</v>
          </cell>
          <cell r="BZ26">
            <v>0</v>
          </cell>
          <cell r="CU26">
            <v>0</v>
          </cell>
          <cell r="CX26">
            <v>0</v>
          </cell>
          <cell r="DA26">
            <v>0</v>
          </cell>
        </row>
        <row r="27">
          <cell r="U27">
            <v>0</v>
          </cell>
          <cell r="X27">
            <v>0</v>
          </cell>
          <cell r="AA27">
            <v>0</v>
          </cell>
          <cell r="BN27">
            <v>0</v>
          </cell>
          <cell r="BZ27">
            <v>0</v>
          </cell>
          <cell r="CU27">
            <v>0</v>
          </cell>
          <cell r="CX27">
            <v>0</v>
          </cell>
          <cell r="DA27">
            <v>0</v>
          </cell>
        </row>
        <row r="28">
          <cell r="U28">
            <v>0</v>
          </cell>
          <cell r="X28">
            <v>0</v>
          </cell>
          <cell r="AA28">
            <v>0</v>
          </cell>
          <cell r="BN28">
            <v>0</v>
          </cell>
          <cell r="BZ28">
            <v>0</v>
          </cell>
          <cell r="CU28">
            <v>0</v>
          </cell>
          <cell r="CX28">
            <v>0</v>
          </cell>
          <cell r="DA28">
            <v>0</v>
          </cell>
        </row>
        <row r="29">
          <cell r="U29">
            <v>0</v>
          </cell>
          <cell r="X29">
            <v>0</v>
          </cell>
          <cell r="AA29">
            <v>0</v>
          </cell>
          <cell r="BN29">
            <v>0</v>
          </cell>
          <cell r="BZ29">
            <v>0</v>
          </cell>
          <cell r="CU29">
            <v>0</v>
          </cell>
          <cell r="CX29">
            <v>0</v>
          </cell>
          <cell r="DA29">
            <v>0</v>
          </cell>
        </row>
        <row r="30">
          <cell r="U30">
            <v>0</v>
          </cell>
          <cell r="X30">
            <v>0</v>
          </cell>
          <cell r="AA30">
            <v>0</v>
          </cell>
          <cell r="BN30">
            <v>0</v>
          </cell>
          <cell r="BZ30">
            <v>0</v>
          </cell>
          <cell r="CU30">
            <v>0</v>
          </cell>
          <cell r="CX30">
            <v>0</v>
          </cell>
          <cell r="DA30">
            <v>0</v>
          </cell>
        </row>
        <row r="31">
          <cell r="U31">
            <v>0</v>
          </cell>
          <cell r="X31">
            <v>0</v>
          </cell>
          <cell r="AA31">
            <v>0</v>
          </cell>
          <cell r="BN31">
            <v>0</v>
          </cell>
          <cell r="BZ31">
            <v>0</v>
          </cell>
          <cell r="CU31">
            <v>0</v>
          </cell>
          <cell r="CX31">
            <v>0</v>
          </cell>
          <cell r="DA31">
            <v>0</v>
          </cell>
        </row>
        <row r="32">
          <cell r="U32">
            <v>0</v>
          </cell>
          <cell r="X32">
            <v>0</v>
          </cell>
          <cell r="AA32">
            <v>0</v>
          </cell>
          <cell r="BN32">
            <v>0</v>
          </cell>
          <cell r="BZ32">
            <v>0</v>
          </cell>
          <cell r="CU32">
            <v>0</v>
          </cell>
          <cell r="CX32">
            <v>0</v>
          </cell>
          <cell r="DA32">
            <v>0</v>
          </cell>
        </row>
        <row r="33">
          <cell r="U33">
            <v>0</v>
          </cell>
          <cell r="X33">
            <v>0</v>
          </cell>
          <cell r="AA33">
            <v>0</v>
          </cell>
          <cell r="BN33">
            <v>0</v>
          </cell>
          <cell r="BZ33">
            <v>0</v>
          </cell>
          <cell r="CU33">
            <v>0</v>
          </cell>
          <cell r="CX33">
            <v>0</v>
          </cell>
          <cell r="DA33">
            <v>0</v>
          </cell>
        </row>
        <row r="34">
          <cell r="U34">
            <v>0</v>
          </cell>
          <cell r="X34">
            <v>0</v>
          </cell>
          <cell r="AA34">
            <v>0</v>
          </cell>
          <cell r="BN34">
            <v>0</v>
          </cell>
          <cell r="BZ34">
            <v>0</v>
          </cell>
          <cell r="CU34">
            <v>0</v>
          </cell>
          <cell r="CX34">
            <v>0</v>
          </cell>
          <cell r="DA34">
            <v>0</v>
          </cell>
        </row>
        <row r="35">
          <cell r="U35">
            <v>0</v>
          </cell>
          <cell r="X35">
            <v>0</v>
          </cell>
          <cell r="AA35">
            <v>0</v>
          </cell>
          <cell r="BN35">
            <v>0</v>
          </cell>
          <cell r="BZ35">
            <v>0</v>
          </cell>
          <cell r="CU35">
            <v>0</v>
          </cell>
          <cell r="CX35">
            <v>0</v>
          </cell>
          <cell r="DA35">
            <v>0</v>
          </cell>
        </row>
        <row r="36">
          <cell r="U36">
            <v>0</v>
          </cell>
          <cell r="X36">
            <v>0</v>
          </cell>
          <cell r="AA36">
            <v>0</v>
          </cell>
          <cell r="BN36">
            <v>0</v>
          </cell>
          <cell r="BZ36">
            <v>0</v>
          </cell>
          <cell r="CU36">
            <v>0</v>
          </cell>
          <cell r="CX36">
            <v>30</v>
          </cell>
          <cell r="DA36">
            <v>0</v>
          </cell>
        </row>
        <row r="37">
          <cell r="U37">
            <v>0</v>
          </cell>
          <cell r="X37">
            <v>19</v>
          </cell>
          <cell r="AA37">
            <v>15</v>
          </cell>
          <cell r="BN37">
            <v>0</v>
          </cell>
          <cell r="BZ37">
            <v>0</v>
          </cell>
          <cell r="CU37">
            <v>0</v>
          </cell>
          <cell r="CX37">
            <v>0</v>
          </cell>
          <cell r="DA37">
            <v>0</v>
          </cell>
        </row>
        <row r="38">
          <cell r="U38">
            <v>0</v>
          </cell>
          <cell r="X38">
            <v>27</v>
          </cell>
          <cell r="AA38">
            <v>22</v>
          </cell>
          <cell r="BN38">
            <v>0</v>
          </cell>
          <cell r="BZ38">
            <v>0</v>
          </cell>
          <cell r="CU38">
            <v>0</v>
          </cell>
          <cell r="CX38">
            <v>0</v>
          </cell>
          <cell r="DA38">
            <v>0</v>
          </cell>
        </row>
        <row r="39">
          <cell r="U39">
            <v>0</v>
          </cell>
          <cell r="X39">
            <v>0</v>
          </cell>
          <cell r="AA39">
            <v>0</v>
          </cell>
          <cell r="BN39">
            <v>0</v>
          </cell>
          <cell r="BZ39">
            <v>0</v>
          </cell>
          <cell r="CU39">
            <v>0</v>
          </cell>
          <cell r="CX39">
            <v>0</v>
          </cell>
          <cell r="DA39">
            <v>0</v>
          </cell>
        </row>
        <row r="40">
          <cell r="U40">
            <v>0</v>
          </cell>
          <cell r="X40">
            <v>0</v>
          </cell>
          <cell r="AA40">
            <v>0</v>
          </cell>
          <cell r="BN40">
            <v>0</v>
          </cell>
          <cell r="BZ40">
            <v>0</v>
          </cell>
          <cell r="CU40">
            <v>0</v>
          </cell>
          <cell r="CX40">
            <v>0</v>
          </cell>
          <cell r="DA40">
            <v>0</v>
          </cell>
        </row>
        <row r="41">
          <cell r="U41">
            <v>0</v>
          </cell>
          <cell r="X41">
            <v>0</v>
          </cell>
          <cell r="AA41">
            <v>0</v>
          </cell>
          <cell r="BN41">
            <v>0</v>
          </cell>
          <cell r="BZ41">
            <v>0</v>
          </cell>
          <cell r="CU41">
            <v>0</v>
          </cell>
          <cell r="CX41">
            <v>10</v>
          </cell>
          <cell r="DA41">
            <v>0</v>
          </cell>
        </row>
        <row r="42">
          <cell r="U42">
            <v>0</v>
          </cell>
          <cell r="X42">
            <v>0</v>
          </cell>
          <cell r="AA42">
            <v>0</v>
          </cell>
          <cell r="BN42">
            <v>0</v>
          </cell>
          <cell r="BZ42">
            <v>0</v>
          </cell>
          <cell r="CU42">
            <v>0</v>
          </cell>
          <cell r="CX42">
            <v>0</v>
          </cell>
          <cell r="DA42">
            <v>0</v>
          </cell>
        </row>
        <row r="43">
          <cell r="U43">
            <v>0</v>
          </cell>
          <cell r="X43">
            <v>0</v>
          </cell>
          <cell r="AA43">
            <v>0</v>
          </cell>
          <cell r="BN43">
            <v>0</v>
          </cell>
          <cell r="BZ43">
            <v>0</v>
          </cell>
          <cell r="CU43">
            <v>0</v>
          </cell>
          <cell r="CX43">
            <v>0</v>
          </cell>
          <cell r="DA43">
            <v>0</v>
          </cell>
        </row>
        <row r="44">
          <cell r="U44">
            <v>0</v>
          </cell>
          <cell r="X44">
            <v>0</v>
          </cell>
          <cell r="AA44">
            <v>0</v>
          </cell>
          <cell r="BN44">
            <v>0</v>
          </cell>
          <cell r="BZ44">
            <v>0</v>
          </cell>
          <cell r="CU44">
            <v>8</v>
          </cell>
          <cell r="CX44">
            <v>0</v>
          </cell>
          <cell r="DA44">
            <v>0</v>
          </cell>
        </row>
        <row r="45">
          <cell r="U45">
            <v>0</v>
          </cell>
          <cell r="X45">
            <v>0</v>
          </cell>
          <cell r="AA45">
            <v>0</v>
          </cell>
          <cell r="BN45">
            <v>0</v>
          </cell>
          <cell r="BZ45">
            <v>0</v>
          </cell>
          <cell r="CU45">
            <v>0</v>
          </cell>
          <cell r="CX45">
            <v>0</v>
          </cell>
          <cell r="DA45">
            <v>0</v>
          </cell>
        </row>
        <row r="46">
          <cell r="U46">
            <v>0</v>
          </cell>
          <cell r="X46">
            <v>0</v>
          </cell>
          <cell r="AA46">
            <v>0</v>
          </cell>
          <cell r="BN46">
            <v>0</v>
          </cell>
          <cell r="BZ46">
            <v>25</v>
          </cell>
          <cell r="CU46">
            <v>0</v>
          </cell>
          <cell r="CX46">
            <v>0</v>
          </cell>
          <cell r="DA46">
            <v>0</v>
          </cell>
        </row>
        <row r="47">
          <cell r="U47">
            <v>0</v>
          </cell>
          <cell r="X47">
            <v>0</v>
          </cell>
          <cell r="AA47">
            <v>0</v>
          </cell>
          <cell r="BN47">
            <v>0</v>
          </cell>
          <cell r="BZ47">
            <v>0</v>
          </cell>
          <cell r="CU47">
            <v>0</v>
          </cell>
          <cell r="CX47">
            <v>16</v>
          </cell>
          <cell r="DA47">
            <v>0</v>
          </cell>
        </row>
        <row r="48">
          <cell r="U48">
            <v>0</v>
          </cell>
          <cell r="X48">
            <v>15</v>
          </cell>
          <cell r="AA48">
            <v>0</v>
          </cell>
          <cell r="BN48">
            <v>0</v>
          </cell>
          <cell r="BZ48">
            <v>0</v>
          </cell>
          <cell r="CU48">
            <v>0</v>
          </cell>
          <cell r="CX48">
            <v>0</v>
          </cell>
          <cell r="DA48">
            <v>0</v>
          </cell>
        </row>
        <row r="49">
          <cell r="U49">
            <v>0</v>
          </cell>
          <cell r="X49">
            <v>0</v>
          </cell>
          <cell r="AA49">
            <v>0</v>
          </cell>
          <cell r="BN49">
            <v>0</v>
          </cell>
          <cell r="BZ49">
            <v>0</v>
          </cell>
          <cell r="CU49">
            <v>0</v>
          </cell>
          <cell r="CX49">
            <v>0</v>
          </cell>
          <cell r="DA49">
            <v>0</v>
          </cell>
        </row>
        <row r="50">
          <cell r="U50">
            <v>0</v>
          </cell>
          <cell r="X50">
            <v>0</v>
          </cell>
          <cell r="AA50">
            <v>0</v>
          </cell>
          <cell r="BN50">
            <v>0</v>
          </cell>
          <cell r="BZ50">
            <v>0</v>
          </cell>
          <cell r="CU50">
            <v>9</v>
          </cell>
          <cell r="CX50">
            <v>0</v>
          </cell>
          <cell r="DA50">
            <v>0</v>
          </cell>
        </row>
        <row r="51">
          <cell r="U51">
            <v>0</v>
          </cell>
          <cell r="X51">
            <v>0</v>
          </cell>
          <cell r="AA51">
            <v>0</v>
          </cell>
          <cell r="BN51">
            <v>0</v>
          </cell>
          <cell r="BZ51">
            <v>0</v>
          </cell>
          <cell r="CU51">
            <v>0</v>
          </cell>
          <cell r="CX51">
            <v>0</v>
          </cell>
          <cell r="DA51">
            <v>0</v>
          </cell>
        </row>
        <row r="52">
          <cell r="U52">
            <v>0</v>
          </cell>
          <cell r="X52">
            <v>15</v>
          </cell>
          <cell r="AA52">
            <v>0</v>
          </cell>
          <cell r="BN52">
            <v>0</v>
          </cell>
          <cell r="BZ52">
            <v>0</v>
          </cell>
          <cell r="CU52">
            <v>0</v>
          </cell>
          <cell r="CX52">
            <v>4</v>
          </cell>
          <cell r="DA52">
            <v>0</v>
          </cell>
        </row>
        <row r="53">
          <cell r="U53">
            <v>0</v>
          </cell>
          <cell r="X53">
            <v>0</v>
          </cell>
          <cell r="AA53">
            <v>0</v>
          </cell>
          <cell r="BN53">
            <v>0</v>
          </cell>
          <cell r="BZ53">
            <v>0</v>
          </cell>
          <cell r="CU53">
            <v>9</v>
          </cell>
          <cell r="CX53">
            <v>0</v>
          </cell>
          <cell r="DA53">
            <v>0</v>
          </cell>
        </row>
        <row r="54">
          <cell r="U54">
            <v>0</v>
          </cell>
          <cell r="X54">
            <v>23</v>
          </cell>
          <cell r="AA54">
            <v>0</v>
          </cell>
          <cell r="BN54">
            <v>0</v>
          </cell>
          <cell r="BZ54">
            <v>0</v>
          </cell>
          <cell r="CU54">
            <v>0</v>
          </cell>
          <cell r="CX54">
            <v>3</v>
          </cell>
          <cell r="DA54">
            <v>0</v>
          </cell>
        </row>
        <row r="55">
          <cell r="U55">
            <v>0</v>
          </cell>
          <cell r="X55">
            <v>0</v>
          </cell>
          <cell r="AA55">
            <v>0</v>
          </cell>
          <cell r="BN55">
            <v>20</v>
          </cell>
          <cell r="BZ55">
            <v>9</v>
          </cell>
          <cell r="CU55">
            <v>0</v>
          </cell>
          <cell r="CX55">
            <v>0</v>
          </cell>
          <cell r="DA55">
            <v>0</v>
          </cell>
        </row>
        <row r="56">
          <cell r="U56">
            <v>0</v>
          </cell>
          <cell r="X56">
            <v>0</v>
          </cell>
          <cell r="AA56">
            <v>0</v>
          </cell>
          <cell r="BN56">
            <v>0</v>
          </cell>
          <cell r="BZ56">
            <v>0</v>
          </cell>
          <cell r="CU56">
            <v>0</v>
          </cell>
          <cell r="CX56">
            <v>0</v>
          </cell>
          <cell r="DA56">
            <v>0</v>
          </cell>
        </row>
        <row r="57">
          <cell r="U57">
            <v>0</v>
          </cell>
          <cell r="X57">
            <v>0</v>
          </cell>
          <cell r="AA57">
            <v>0</v>
          </cell>
          <cell r="BN57">
            <v>0</v>
          </cell>
          <cell r="BZ57">
            <v>0</v>
          </cell>
          <cell r="CU57">
            <v>0</v>
          </cell>
          <cell r="CX57">
            <v>0</v>
          </cell>
          <cell r="DA57">
            <v>0</v>
          </cell>
        </row>
        <row r="58">
          <cell r="U58">
            <v>0</v>
          </cell>
          <cell r="X58">
            <v>0</v>
          </cell>
          <cell r="AA58">
            <v>0</v>
          </cell>
          <cell r="BN58">
            <v>0</v>
          </cell>
          <cell r="BZ58">
            <v>0</v>
          </cell>
          <cell r="CU58">
            <v>12</v>
          </cell>
          <cell r="CX58">
            <v>0</v>
          </cell>
          <cell r="DA58">
            <v>0</v>
          </cell>
        </row>
        <row r="59">
          <cell r="U59">
            <v>0</v>
          </cell>
          <cell r="X59">
            <v>0</v>
          </cell>
          <cell r="AA59">
            <v>0</v>
          </cell>
          <cell r="BN59">
            <v>0</v>
          </cell>
          <cell r="BZ59">
            <v>0</v>
          </cell>
          <cell r="CU59">
            <v>0</v>
          </cell>
          <cell r="CX59">
            <v>0</v>
          </cell>
          <cell r="DA59">
            <v>0</v>
          </cell>
        </row>
        <row r="60">
          <cell r="U60">
            <v>0</v>
          </cell>
          <cell r="X60">
            <v>0</v>
          </cell>
          <cell r="AA60">
            <v>0</v>
          </cell>
          <cell r="BN60">
            <v>0</v>
          </cell>
          <cell r="BZ60">
            <v>0</v>
          </cell>
          <cell r="CU60">
            <v>8</v>
          </cell>
          <cell r="CX60">
            <v>0</v>
          </cell>
          <cell r="DA60">
            <v>0</v>
          </cell>
        </row>
        <row r="61">
          <cell r="U61">
            <v>0</v>
          </cell>
          <cell r="X61">
            <v>0</v>
          </cell>
          <cell r="AA61">
            <v>0</v>
          </cell>
          <cell r="BN61">
            <v>0</v>
          </cell>
          <cell r="BZ61">
            <v>0</v>
          </cell>
          <cell r="CU61">
            <v>0</v>
          </cell>
          <cell r="CX61">
            <v>0</v>
          </cell>
          <cell r="DA61">
            <v>0</v>
          </cell>
        </row>
        <row r="62">
          <cell r="U62">
            <v>0</v>
          </cell>
          <cell r="X62">
            <v>0</v>
          </cell>
          <cell r="AA62">
            <v>8</v>
          </cell>
          <cell r="BN62">
            <v>0</v>
          </cell>
          <cell r="BZ62">
            <v>0</v>
          </cell>
          <cell r="CU62">
            <v>0</v>
          </cell>
          <cell r="CX62">
            <v>0</v>
          </cell>
          <cell r="DA62">
            <v>0</v>
          </cell>
        </row>
        <row r="63">
          <cell r="U63">
            <v>0</v>
          </cell>
          <cell r="X63">
            <v>0</v>
          </cell>
          <cell r="AA63">
            <v>0</v>
          </cell>
          <cell r="BN63">
            <v>0</v>
          </cell>
          <cell r="BZ63">
            <v>0</v>
          </cell>
          <cell r="CU63">
            <v>0</v>
          </cell>
          <cell r="CX63">
            <v>0</v>
          </cell>
          <cell r="DA63">
            <v>0</v>
          </cell>
        </row>
        <row r="64">
          <cell r="U64">
            <v>0</v>
          </cell>
          <cell r="X64">
            <v>0</v>
          </cell>
          <cell r="AA64">
            <v>0</v>
          </cell>
          <cell r="BN64">
            <v>0</v>
          </cell>
          <cell r="BZ64">
            <v>0</v>
          </cell>
          <cell r="CU64">
            <v>0</v>
          </cell>
          <cell r="CX64">
            <v>0</v>
          </cell>
          <cell r="DA64">
            <v>0</v>
          </cell>
        </row>
        <row r="65">
          <cell r="U65">
            <v>0</v>
          </cell>
          <cell r="X65">
            <v>0</v>
          </cell>
          <cell r="AA65">
            <v>0</v>
          </cell>
          <cell r="BN65">
            <v>0</v>
          </cell>
          <cell r="BZ65">
            <v>0</v>
          </cell>
          <cell r="CU65">
            <v>0</v>
          </cell>
          <cell r="CX65">
            <v>0</v>
          </cell>
          <cell r="DA65">
            <v>0</v>
          </cell>
        </row>
        <row r="66">
          <cell r="U66">
            <v>0</v>
          </cell>
          <cell r="X66">
            <v>0</v>
          </cell>
          <cell r="AA66">
            <v>0</v>
          </cell>
          <cell r="BN66">
            <v>0</v>
          </cell>
          <cell r="BZ66">
            <v>0</v>
          </cell>
          <cell r="CU66">
            <v>0</v>
          </cell>
          <cell r="CX66">
            <v>0</v>
          </cell>
          <cell r="DA66">
            <v>0</v>
          </cell>
        </row>
        <row r="67">
          <cell r="U67">
            <v>0</v>
          </cell>
          <cell r="X67">
            <v>0</v>
          </cell>
          <cell r="AA67">
            <v>0</v>
          </cell>
          <cell r="BN67">
            <v>0</v>
          </cell>
          <cell r="BZ67">
            <v>0</v>
          </cell>
          <cell r="CU67">
            <v>0</v>
          </cell>
          <cell r="CX67">
            <v>0</v>
          </cell>
          <cell r="DA67">
            <v>0</v>
          </cell>
        </row>
        <row r="68">
          <cell r="U68">
            <v>0</v>
          </cell>
          <cell r="X68">
            <v>0</v>
          </cell>
          <cell r="AA68">
            <v>0</v>
          </cell>
          <cell r="BN68">
            <v>0</v>
          </cell>
          <cell r="BZ68">
            <v>0</v>
          </cell>
          <cell r="CU68">
            <v>0</v>
          </cell>
          <cell r="CX68">
            <v>0</v>
          </cell>
          <cell r="DA68">
            <v>0</v>
          </cell>
        </row>
        <row r="69">
          <cell r="U69">
            <v>0</v>
          </cell>
          <cell r="X69">
            <v>0</v>
          </cell>
          <cell r="AA69">
            <v>0</v>
          </cell>
          <cell r="BN69">
            <v>0</v>
          </cell>
          <cell r="BZ69">
            <v>0</v>
          </cell>
          <cell r="CU69">
            <v>0</v>
          </cell>
          <cell r="CX69">
            <v>0</v>
          </cell>
          <cell r="DA69">
            <v>0</v>
          </cell>
        </row>
        <row r="70">
          <cell r="U70">
            <v>0</v>
          </cell>
          <cell r="X70">
            <v>0</v>
          </cell>
          <cell r="AA70">
            <v>6</v>
          </cell>
          <cell r="BN70">
            <v>0</v>
          </cell>
          <cell r="BZ70">
            <v>0</v>
          </cell>
          <cell r="CU70">
            <v>0</v>
          </cell>
          <cell r="CX70">
            <v>2</v>
          </cell>
          <cell r="DA70">
            <v>0</v>
          </cell>
        </row>
        <row r="71">
          <cell r="U71">
            <v>0</v>
          </cell>
          <cell r="X71">
            <v>0</v>
          </cell>
          <cell r="AA71">
            <v>0</v>
          </cell>
          <cell r="BN71">
            <v>0</v>
          </cell>
          <cell r="BZ71">
            <v>0</v>
          </cell>
          <cell r="CU71">
            <v>0</v>
          </cell>
          <cell r="CX71">
            <v>0</v>
          </cell>
          <cell r="DA71">
            <v>0</v>
          </cell>
        </row>
        <row r="72">
          <cell r="U72">
            <v>0</v>
          </cell>
          <cell r="X72">
            <v>0</v>
          </cell>
          <cell r="AA72">
            <v>0</v>
          </cell>
          <cell r="BN72">
            <v>0</v>
          </cell>
          <cell r="BZ72">
            <v>0</v>
          </cell>
          <cell r="CU72">
            <v>0</v>
          </cell>
          <cell r="CX72">
            <v>0</v>
          </cell>
          <cell r="DA72">
            <v>0</v>
          </cell>
        </row>
        <row r="73">
          <cell r="U73">
            <v>0</v>
          </cell>
          <cell r="X73">
            <v>0</v>
          </cell>
          <cell r="AA73">
            <v>0</v>
          </cell>
          <cell r="BN73">
            <v>0</v>
          </cell>
          <cell r="BZ73">
            <v>0</v>
          </cell>
          <cell r="CU73">
            <v>0</v>
          </cell>
          <cell r="CX73">
            <v>0</v>
          </cell>
          <cell r="DA73">
            <v>0</v>
          </cell>
        </row>
        <row r="74">
          <cell r="U74">
            <v>0</v>
          </cell>
          <cell r="X74">
            <v>0</v>
          </cell>
          <cell r="AA74">
            <v>0</v>
          </cell>
          <cell r="BN74">
            <v>0</v>
          </cell>
          <cell r="BZ74">
            <v>0</v>
          </cell>
          <cell r="CU74">
            <v>0</v>
          </cell>
          <cell r="CX74">
            <v>0</v>
          </cell>
          <cell r="DA74">
            <v>0</v>
          </cell>
        </row>
        <row r="75">
          <cell r="U75">
            <v>0</v>
          </cell>
          <cell r="X75">
            <v>0</v>
          </cell>
          <cell r="AA75">
            <v>0</v>
          </cell>
          <cell r="BN75">
            <v>0</v>
          </cell>
          <cell r="BZ75">
            <v>0</v>
          </cell>
          <cell r="CU75">
            <v>0</v>
          </cell>
          <cell r="CX75">
            <v>0</v>
          </cell>
          <cell r="DA75">
            <v>0</v>
          </cell>
        </row>
        <row r="76">
          <cell r="U76">
            <v>0</v>
          </cell>
          <cell r="X76">
            <v>7</v>
          </cell>
          <cell r="AA76">
            <v>0</v>
          </cell>
          <cell r="BN76">
            <v>0</v>
          </cell>
          <cell r="BZ76">
            <v>0</v>
          </cell>
          <cell r="CU76">
            <v>0</v>
          </cell>
          <cell r="CX76">
            <v>0</v>
          </cell>
          <cell r="DA76">
            <v>0</v>
          </cell>
        </row>
        <row r="77">
          <cell r="U77">
            <v>0</v>
          </cell>
          <cell r="X77">
            <v>0</v>
          </cell>
          <cell r="AA77">
            <v>0</v>
          </cell>
          <cell r="BN77">
            <v>0</v>
          </cell>
          <cell r="BZ77">
            <v>0</v>
          </cell>
          <cell r="CU77">
            <v>0</v>
          </cell>
          <cell r="CX77">
            <v>0</v>
          </cell>
          <cell r="DA77">
            <v>0</v>
          </cell>
        </row>
        <row r="78">
          <cell r="U78">
            <v>0</v>
          </cell>
          <cell r="X78">
            <v>0</v>
          </cell>
          <cell r="AA78">
            <v>0</v>
          </cell>
          <cell r="BN78">
            <v>0</v>
          </cell>
          <cell r="BZ78">
            <v>0</v>
          </cell>
          <cell r="CU78">
            <v>18</v>
          </cell>
          <cell r="CX78">
            <v>0</v>
          </cell>
          <cell r="DA78">
            <v>0</v>
          </cell>
        </row>
        <row r="79">
          <cell r="U79">
            <v>0</v>
          </cell>
          <cell r="X79">
            <v>0</v>
          </cell>
          <cell r="AA79">
            <v>0</v>
          </cell>
          <cell r="BN79">
            <v>0</v>
          </cell>
          <cell r="BZ79">
            <v>0</v>
          </cell>
          <cell r="CU79">
            <v>0</v>
          </cell>
          <cell r="CX79">
            <v>0</v>
          </cell>
          <cell r="DA79">
            <v>0</v>
          </cell>
        </row>
        <row r="80">
          <cell r="U80">
            <v>0</v>
          </cell>
          <cell r="X80">
            <v>0</v>
          </cell>
          <cell r="AA80">
            <v>0</v>
          </cell>
          <cell r="BN80">
            <v>0</v>
          </cell>
          <cell r="BZ80">
            <v>0</v>
          </cell>
          <cell r="CU80">
            <v>0</v>
          </cell>
          <cell r="CX80">
            <v>0</v>
          </cell>
          <cell r="DA80">
            <v>0</v>
          </cell>
        </row>
        <row r="81">
          <cell r="U81">
            <v>0</v>
          </cell>
          <cell r="X81">
            <v>0</v>
          </cell>
          <cell r="AA81">
            <v>9</v>
          </cell>
          <cell r="BN81">
            <v>0</v>
          </cell>
          <cell r="BZ81">
            <v>0</v>
          </cell>
          <cell r="CU81">
            <v>0</v>
          </cell>
          <cell r="CX81">
            <v>0</v>
          </cell>
          <cell r="DA81">
            <v>0</v>
          </cell>
        </row>
        <row r="82">
          <cell r="U82">
            <v>0</v>
          </cell>
          <cell r="X82">
            <v>0</v>
          </cell>
          <cell r="AA82">
            <v>0</v>
          </cell>
          <cell r="BN82">
            <v>0</v>
          </cell>
          <cell r="BZ82">
            <v>0</v>
          </cell>
          <cell r="CU82">
            <v>0</v>
          </cell>
          <cell r="CX82">
            <v>0</v>
          </cell>
          <cell r="DA82">
            <v>0</v>
          </cell>
        </row>
        <row r="83">
          <cell r="U83">
            <v>0</v>
          </cell>
          <cell r="X83">
            <v>0</v>
          </cell>
          <cell r="AA83">
            <v>0</v>
          </cell>
          <cell r="BN83">
            <v>0</v>
          </cell>
          <cell r="BZ83">
            <v>0</v>
          </cell>
          <cell r="CU83">
            <v>0</v>
          </cell>
          <cell r="CX83">
            <v>0</v>
          </cell>
          <cell r="DA83">
            <v>0</v>
          </cell>
        </row>
        <row r="84">
          <cell r="U84">
            <v>0</v>
          </cell>
          <cell r="X84">
            <v>0</v>
          </cell>
          <cell r="AA84">
            <v>0</v>
          </cell>
          <cell r="BN84">
            <v>0</v>
          </cell>
          <cell r="BZ84">
            <v>0</v>
          </cell>
          <cell r="CU84">
            <v>0</v>
          </cell>
          <cell r="CX84">
            <v>0</v>
          </cell>
          <cell r="DA84">
            <v>0</v>
          </cell>
        </row>
        <row r="85">
          <cell r="U85">
            <v>0</v>
          </cell>
          <cell r="X85">
            <v>0</v>
          </cell>
          <cell r="AA85">
            <v>0</v>
          </cell>
          <cell r="BN85">
            <v>0</v>
          </cell>
          <cell r="BZ85">
            <v>0</v>
          </cell>
          <cell r="CU85">
            <v>0</v>
          </cell>
          <cell r="CX85">
            <v>0</v>
          </cell>
          <cell r="DA85">
            <v>0</v>
          </cell>
        </row>
        <row r="86">
          <cell r="U86">
            <v>0</v>
          </cell>
          <cell r="X86">
            <v>0</v>
          </cell>
          <cell r="AA86">
            <v>0</v>
          </cell>
          <cell r="BN86">
            <v>0</v>
          </cell>
          <cell r="BZ86">
            <v>0</v>
          </cell>
          <cell r="CU86">
            <v>0</v>
          </cell>
          <cell r="CX86">
            <v>0</v>
          </cell>
          <cell r="DA86">
            <v>0</v>
          </cell>
        </row>
        <row r="87">
          <cell r="U87">
            <v>0</v>
          </cell>
          <cell r="X87">
            <v>0</v>
          </cell>
          <cell r="AA87">
            <v>17</v>
          </cell>
          <cell r="BN87">
            <v>0</v>
          </cell>
          <cell r="BZ87">
            <v>21</v>
          </cell>
          <cell r="CU87">
            <v>0</v>
          </cell>
          <cell r="CX87">
            <v>0</v>
          </cell>
          <cell r="DA87">
            <v>0</v>
          </cell>
        </row>
        <row r="88">
          <cell r="U88">
            <v>0</v>
          </cell>
          <cell r="X88">
            <v>0</v>
          </cell>
          <cell r="AA88">
            <v>0</v>
          </cell>
          <cell r="BN88">
            <v>0</v>
          </cell>
          <cell r="BZ88">
            <v>0</v>
          </cell>
          <cell r="CU88">
            <v>0</v>
          </cell>
          <cell r="CX88">
            <v>0</v>
          </cell>
          <cell r="DA88">
            <v>0</v>
          </cell>
        </row>
        <row r="89">
          <cell r="U89">
            <v>0</v>
          </cell>
          <cell r="X89">
            <v>0</v>
          </cell>
          <cell r="AA89">
            <v>0</v>
          </cell>
          <cell r="BN89">
            <v>0</v>
          </cell>
          <cell r="BZ89">
            <v>0</v>
          </cell>
          <cell r="CU89">
            <v>0</v>
          </cell>
          <cell r="CX89">
            <v>0</v>
          </cell>
          <cell r="DA89">
            <v>0</v>
          </cell>
        </row>
        <row r="90">
          <cell r="U90">
            <v>0</v>
          </cell>
          <cell r="X90">
            <v>0</v>
          </cell>
          <cell r="AA90">
            <v>0</v>
          </cell>
          <cell r="BN90">
            <v>0</v>
          </cell>
          <cell r="BZ90">
            <v>0</v>
          </cell>
          <cell r="CU90">
            <v>0</v>
          </cell>
          <cell r="CX90">
            <v>0</v>
          </cell>
          <cell r="DA90">
            <v>0</v>
          </cell>
        </row>
        <row r="91">
          <cell r="U91">
            <v>0</v>
          </cell>
          <cell r="X91">
            <v>0</v>
          </cell>
          <cell r="AA91">
            <v>0</v>
          </cell>
          <cell r="BN91">
            <v>0</v>
          </cell>
          <cell r="BZ91">
            <v>0</v>
          </cell>
          <cell r="CU91">
            <v>0</v>
          </cell>
          <cell r="CX91">
            <v>0</v>
          </cell>
          <cell r="DA91">
            <v>0</v>
          </cell>
        </row>
        <row r="92">
          <cell r="U92">
            <v>0</v>
          </cell>
          <cell r="X92">
            <v>0</v>
          </cell>
          <cell r="AA92">
            <v>0</v>
          </cell>
          <cell r="BN92">
            <v>0</v>
          </cell>
          <cell r="BZ92">
            <v>0</v>
          </cell>
          <cell r="CU92">
            <v>0</v>
          </cell>
          <cell r="CX92">
            <v>0</v>
          </cell>
          <cell r="DA92">
            <v>0</v>
          </cell>
        </row>
        <row r="93">
          <cell r="U93">
            <v>0</v>
          </cell>
          <cell r="X93">
            <v>0</v>
          </cell>
          <cell r="AA93">
            <v>0</v>
          </cell>
          <cell r="BN93">
            <v>0</v>
          </cell>
          <cell r="BZ93">
            <v>0</v>
          </cell>
          <cell r="CU93">
            <v>0</v>
          </cell>
          <cell r="CX93">
            <v>0</v>
          </cell>
          <cell r="DA93">
            <v>0</v>
          </cell>
        </row>
        <row r="94">
          <cell r="U94">
            <v>0</v>
          </cell>
          <cell r="X94">
            <v>0</v>
          </cell>
          <cell r="AA94">
            <v>0</v>
          </cell>
          <cell r="BN94">
            <v>0</v>
          </cell>
          <cell r="BZ94">
            <v>14</v>
          </cell>
          <cell r="CU94">
            <v>0</v>
          </cell>
          <cell r="CX94">
            <v>0</v>
          </cell>
          <cell r="DA94">
            <v>0</v>
          </cell>
        </row>
        <row r="95">
          <cell r="U95">
            <v>0</v>
          </cell>
          <cell r="X95">
            <v>0</v>
          </cell>
          <cell r="AA95">
            <v>0</v>
          </cell>
          <cell r="BN95">
            <v>0</v>
          </cell>
          <cell r="BZ95">
            <v>0</v>
          </cell>
          <cell r="CU95">
            <v>0</v>
          </cell>
          <cell r="CX95">
            <v>0</v>
          </cell>
          <cell r="DA95">
            <v>0</v>
          </cell>
        </row>
        <row r="96">
          <cell r="U96">
            <v>0</v>
          </cell>
          <cell r="X96">
            <v>0</v>
          </cell>
          <cell r="AA96">
            <v>0</v>
          </cell>
          <cell r="BN96">
            <v>0</v>
          </cell>
          <cell r="BZ96">
            <v>0</v>
          </cell>
          <cell r="CU96">
            <v>0</v>
          </cell>
          <cell r="CX96">
            <v>0</v>
          </cell>
          <cell r="DA96">
            <v>0</v>
          </cell>
        </row>
        <row r="97">
          <cell r="U97">
            <v>0</v>
          </cell>
          <cell r="X97">
            <v>0</v>
          </cell>
          <cell r="AA97">
            <v>0</v>
          </cell>
          <cell r="BN97">
            <v>0</v>
          </cell>
          <cell r="BZ97">
            <v>0</v>
          </cell>
          <cell r="CU97">
            <v>0</v>
          </cell>
          <cell r="CX97">
            <v>5</v>
          </cell>
          <cell r="DA97">
            <v>0</v>
          </cell>
        </row>
        <row r="98">
          <cell r="U98">
            <v>0</v>
          </cell>
          <cell r="X98">
            <v>27</v>
          </cell>
          <cell r="AA98">
            <v>0</v>
          </cell>
          <cell r="BN98">
            <v>0</v>
          </cell>
          <cell r="BZ98">
            <v>0</v>
          </cell>
          <cell r="CU98">
            <v>0</v>
          </cell>
          <cell r="CX98">
            <v>0</v>
          </cell>
          <cell r="DA98">
            <v>0</v>
          </cell>
        </row>
        <row r="99">
          <cell r="U99">
            <v>0</v>
          </cell>
          <cell r="X99">
            <v>0</v>
          </cell>
          <cell r="AA99">
            <v>0</v>
          </cell>
          <cell r="BN99">
            <v>0</v>
          </cell>
          <cell r="BZ99">
            <v>0</v>
          </cell>
          <cell r="CU99">
            <v>0</v>
          </cell>
          <cell r="CX99">
            <v>0</v>
          </cell>
          <cell r="DA99">
            <v>0</v>
          </cell>
        </row>
        <row r="100">
          <cell r="U100">
            <v>0</v>
          </cell>
          <cell r="X100">
            <v>0</v>
          </cell>
          <cell r="AA100">
            <v>0</v>
          </cell>
          <cell r="BN100">
            <v>0</v>
          </cell>
          <cell r="BZ100">
            <v>0</v>
          </cell>
          <cell r="CU100">
            <v>0</v>
          </cell>
          <cell r="CX100">
            <v>0</v>
          </cell>
          <cell r="DA100">
            <v>0</v>
          </cell>
        </row>
        <row r="101">
          <cell r="U101">
            <v>0</v>
          </cell>
          <cell r="X101">
            <v>0</v>
          </cell>
          <cell r="AA101">
            <v>0</v>
          </cell>
          <cell r="BN101">
            <v>0</v>
          </cell>
          <cell r="BZ101">
            <v>0</v>
          </cell>
          <cell r="CU101">
            <v>0</v>
          </cell>
          <cell r="CX101">
            <v>0</v>
          </cell>
          <cell r="DA101">
            <v>1</v>
          </cell>
        </row>
        <row r="102">
          <cell r="U102">
            <v>0</v>
          </cell>
          <cell r="X102">
            <v>0</v>
          </cell>
          <cell r="AA102">
            <v>0</v>
          </cell>
          <cell r="BN102">
            <v>0</v>
          </cell>
          <cell r="BZ102">
            <v>0</v>
          </cell>
          <cell r="CU102">
            <v>0</v>
          </cell>
          <cell r="CX102">
            <v>0</v>
          </cell>
          <cell r="DA102">
            <v>0</v>
          </cell>
        </row>
        <row r="103">
          <cell r="U103">
            <v>0</v>
          </cell>
          <cell r="X103">
            <v>0</v>
          </cell>
          <cell r="AA103">
            <v>0</v>
          </cell>
          <cell r="BN103">
            <v>0</v>
          </cell>
          <cell r="BZ103">
            <v>0</v>
          </cell>
          <cell r="CU103">
            <v>0</v>
          </cell>
          <cell r="CX103">
            <v>0</v>
          </cell>
          <cell r="DA103">
            <v>0</v>
          </cell>
        </row>
        <row r="104">
          <cell r="U104">
            <v>0</v>
          </cell>
          <cell r="X104">
            <v>0</v>
          </cell>
          <cell r="AA104">
            <v>0</v>
          </cell>
          <cell r="BN104">
            <v>0</v>
          </cell>
          <cell r="BZ104">
            <v>0</v>
          </cell>
          <cell r="CU104">
            <v>0</v>
          </cell>
          <cell r="CX104">
            <v>0</v>
          </cell>
          <cell r="DA104">
            <v>0</v>
          </cell>
        </row>
        <row r="105">
          <cell r="U105">
            <v>0</v>
          </cell>
          <cell r="X105">
            <v>0</v>
          </cell>
          <cell r="AA105">
            <v>0</v>
          </cell>
          <cell r="BN105">
            <v>0</v>
          </cell>
          <cell r="BZ105">
            <v>0</v>
          </cell>
          <cell r="CU105">
            <v>0</v>
          </cell>
          <cell r="CX105">
            <v>0</v>
          </cell>
          <cell r="DA105">
            <v>0</v>
          </cell>
        </row>
        <row r="106">
          <cell r="U106">
            <v>0</v>
          </cell>
          <cell r="X106">
            <v>0</v>
          </cell>
          <cell r="AA106">
            <v>0</v>
          </cell>
          <cell r="BN106">
            <v>0</v>
          </cell>
          <cell r="BZ106">
            <v>0</v>
          </cell>
          <cell r="CU106">
            <v>0</v>
          </cell>
          <cell r="CX106">
            <v>0</v>
          </cell>
          <cell r="DA106">
            <v>0</v>
          </cell>
        </row>
        <row r="107">
          <cell r="U107">
            <v>0</v>
          </cell>
          <cell r="X107">
            <v>0</v>
          </cell>
          <cell r="AA107">
            <v>0</v>
          </cell>
          <cell r="BN107">
            <v>0</v>
          </cell>
          <cell r="BZ107">
            <v>0</v>
          </cell>
          <cell r="CU107">
            <v>0</v>
          </cell>
          <cell r="CX107">
            <v>0</v>
          </cell>
          <cell r="DA107">
            <v>0</v>
          </cell>
        </row>
        <row r="108">
          <cell r="U108">
            <v>0</v>
          </cell>
          <cell r="X108">
            <v>0</v>
          </cell>
          <cell r="AA108">
            <v>0</v>
          </cell>
          <cell r="BN108">
            <v>0</v>
          </cell>
          <cell r="BZ108">
            <v>11</v>
          </cell>
          <cell r="CU108">
            <v>0</v>
          </cell>
          <cell r="CX108">
            <v>0</v>
          </cell>
          <cell r="DA108">
            <v>0</v>
          </cell>
        </row>
        <row r="109">
          <cell r="U109">
            <v>0</v>
          </cell>
          <cell r="X109">
            <v>0</v>
          </cell>
          <cell r="AA109">
            <v>0</v>
          </cell>
          <cell r="BN109">
            <v>0</v>
          </cell>
          <cell r="BZ109">
            <v>0</v>
          </cell>
          <cell r="CU109">
            <v>0</v>
          </cell>
          <cell r="CX109">
            <v>0</v>
          </cell>
          <cell r="DA109">
            <v>0</v>
          </cell>
        </row>
        <row r="110">
          <cell r="U110">
            <v>0</v>
          </cell>
          <cell r="X110">
            <v>0</v>
          </cell>
          <cell r="AA110">
            <v>0</v>
          </cell>
          <cell r="BN110">
            <v>0</v>
          </cell>
          <cell r="BZ110">
            <v>0</v>
          </cell>
          <cell r="CU110">
            <v>0</v>
          </cell>
          <cell r="CX110">
            <v>0</v>
          </cell>
          <cell r="DA110">
            <v>0</v>
          </cell>
        </row>
        <row r="111">
          <cell r="U111">
            <v>0</v>
          </cell>
          <cell r="X111">
            <v>2</v>
          </cell>
          <cell r="AA111">
            <v>0</v>
          </cell>
          <cell r="BN111">
            <v>0</v>
          </cell>
          <cell r="BZ111">
            <v>0</v>
          </cell>
          <cell r="CU111">
            <v>0</v>
          </cell>
          <cell r="CX111">
            <v>0</v>
          </cell>
          <cell r="DA111">
            <v>0</v>
          </cell>
        </row>
        <row r="112">
          <cell r="U112">
            <v>0</v>
          </cell>
          <cell r="X112">
            <v>0</v>
          </cell>
          <cell r="AA112">
            <v>0</v>
          </cell>
          <cell r="BN112">
            <v>0</v>
          </cell>
          <cell r="BZ112">
            <v>0</v>
          </cell>
          <cell r="CU112">
            <v>0</v>
          </cell>
          <cell r="CX112">
            <v>0</v>
          </cell>
          <cell r="DA112">
            <v>0</v>
          </cell>
        </row>
        <row r="113">
          <cell r="U113">
            <v>0</v>
          </cell>
          <cell r="X113">
            <v>0</v>
          </cell>
          <cell r="AA113">
            <v>0</v>
          </cell>
          <cell r="BN113">
            <v>0</v>
          </cell>
          <cell r="BZ113">
            <v>0</v>
          </cell>
          <cell r="CU113">
            <v>0</v>
          </cell>
          <cell r="CX113">
            <v>0</v>
          </cell>
          <cell r="DA113">
            <v>0</v>
          </cell>
        </row>
        <row r="114">
          <cell r="U114">
            <v>0</v>
          </cell>
          <cell r="X114">
            <v>0</v>
          </cell>
          <cell r="AA114">
            <v>0</v>
          </cell>
          <cell r="BN114">
            <v>0</v>
          </cell>
          <cell r="BZ114">
            <v>0</v>
          </cell>
          <cell r="CU114">
            <v>0</v>
          </cell>
          <cell r="CX114">
            <v>0</v>
          </cell>
          <cell r="DA114">
            <v>0</v>
          </cell>
        </row>
        <row r="115">
          <cell r="U115">
            <v>0</v>
          </cell>
          <cell r="X115">
            <v>0</v>
          </cell>
          <cell r="AA115">
            <v>16</v>
          </cell>
          <cell r="BN115">
            <v>0</v>
          </cell>
          <cell r="BZ115">
            <v>0</v>
          </cell>
          <cell r="CU115">
            <v>0</v>
          </cell>
          <cell r="CX115">
            <v>0</v>
          </cell>
          <cell r="DA115">
            <v>0</v>
          </cell>
        </row>
        <row r="116">
          <cell r="U116">
            <v>0</v>
          </cell>
          <cell r="X116">
            <v>0</v>
          </cell>
          <cell r="AA116">
            <v>12</v>
          </cell>
          <cell r="BN116">
            <v>0</v>
          </cell>
          <cell r="BZ116">
            <v>0</v>
          </cell>
          <cell r="CU116">
            <v>0</v>
          </cell>
          <cell r="CX116">
            <v>0</v>
          </cell>
          <cell r="DA116">
            <v>0</v>
          </cell>
        </row>
        <row r="117">
          <cell r="U117">
            <v>0</v>
          </cell>
          <cell r="X117">
            <v>0</v>
          </cell>
          <cell r="AA117">
            <v>0</v>
          </cell>
          <cell r="BN117">
            <v>0</v>
          </cell>
          <cell r="BZ117">
            <v>0</v>
          </cell>
          <cell r="CU117">
            <v>0</v>
          </cell>
          <cell r="CX117">
            <v>0</v>
          </cell>
          <cell r="DA117">
            <v>0</v>
          </cell>
        </row>
        <row r="118">
          <cell r="U118">
            <v>0</v>
          </cell>
          <cell r="X118">
            <v>0</v>
          </cell>
          <cell r="AA118">
            <v>0</v>
          </cell>
          <cell r="BN118">
            <v>0</v>
          </cell>
          <cell r="BZ118">
            <v>0</v>
          </cell>
          <cell r="CU118">
            <v>0</v>
          </cell>
          <cell r="CX118">
            <v>0</v>
          </cell>
          <cell r="DA118">
            <v>0</v>
          </cell>
        </row>
        <row r="119">
          <cell r="U119">
            <v>0</v>
          </cell>
          <cell r="X119">
            <v>0</v>
          </cell>
          <cell r="AA119">
            <v>0</v>
          </cell>
          <cell r="BN119">
            <v>0</v>
          </cell>
          <cell r="BZ119">
            <v>0</v>
          </cell>
          <cell r="CU119">
            <v>0</v>
          </cell>
          <cell r="CX119">
            <v>0</v>
          </cell>
          <cell r="DA119">
            <v>0</v>
          </cell>
        </row>
        <row r="120">
          <cell r="U120">
            <v>0</v>
          </cell>
          <cell r="X120">
            <v>0</v>
          </cell>
          <cell r="AA120">
            <v>0</v>
          </cell>
          <cell r="BN120">
            <v>0</v>
          </cell>
          <cell r="BZ120">
            <v>0</v>
          </cell>
          <cell r="CU120">
            <v>0</v>
          </cell>
          <cell r="CX120">
            <v>0</v>
          </cell>
          <cell r="DA120">
            <v>0</v>
          </cell>
        </row>
        <row r="121">
          <cell r="U121">
            <v>0</v>
          </cell>
          <cell r="X121">
            <v>0</v>
          </cell>
          <cell r="AA121">
            <v>0</v>
          </cell>
          <cell r="BN121">
            <v>0</v>
          </cell>
          <cell r="BZ121">
            <v>18</v>
          </cell>
          <cell r="CU121">
            <v>0</v>
          </cell>
          <cell r="CX121">
            <v>18</v>
          </cell>
          <cell r="DA121">
            <v>0</v>
          </cell>
        </row>
        <row r="122">
          <cell r="U122">
            <v>0</v>
          </cell>
          <cell r="X122">
            <v>0</v>
          </cell>
          <cell r="AA122">
            <v>0</v>
          </cell>
          <cell r="BN122">
            <v>0</v>
          </cell>
          <cell r="BZ122">
            <v>0</v>
          </cell>
          <cell r="CU122">
            <v>9</v>
          </cell>
          <cell r="CX122">
            <v>0</v>
          </cell>
          <cell r="DA122">
            <v>0</v>
          </cell>
        </row>
        <row r="123">
          <cell r="U123">
            <v>13</v>
          </cell>
          <cell r="X123">
            <v>0</v>
          </cell>
          <cell r="AA123">
            <v>0</v>
          </cell>
          <cell r="BN123">
            <v>0</v>
          </cell>
          <cell r="BZ123">
            <v>0</v>
          </cell>
          <cell r="CU123">
            <v>11</v>
          </cell>
          <cell r="CX123">
            <v>0</v>
          </cell>
          <cell r="DA123">
            <v>0</v>
          </cell>
        </row>
        <row r="124">
          <cell r="U124">
            <v>0</v>
          </cell>
          <cell r="X124">
            <v>0</v>
          </cell>
          <cell r="AA124">
            <v>0</v>
          </cell>
          <cell r="BN124">
            <v>0</v>
          </cell>
          <cell r="BZ124">
            <v>0</v>
          </cell>
          <cell r="CU124">
            <v>0</v>
          </cell>
          <cell r="CX124">
            <v>0</v>
          </cell>
          <cell r="DA124">
            <v>0</v>
          </cell>
        </row>
        <row r="125">
          <cell r="U125">
            <v>0</v>
          </cell>
          <cell r="X125">
            <v>0</v>
          </cell>
          <cell r="AA125">
            <v>0</v>
          </cell>
          <cell r="BN125">
            <v>0</v>
          </cell>
          <cell r="BZ125">
            <v>0</v>
          </cell>
          <cell r="CU125">
            <v>0</v>
          </cell>
          <cell r="CX125">
            <v>0</v>
          </cell>
          <cell r="DA125">
            <v>0</v>
          </cell>
        </row>
        <row r="126">
          <cell r="U126">
            <v>11</v>
          </cell>
          <cell r="X126">
            <v>0</v>
          </cell>
          <cell r="AA126">
            <v>0</v>
          </cell>
          <cell r="BN126">
            <v>0</v>
          </cell>
          <cell r="BZ126">
            <v>0</v>
          </cell>
          <cell r="CU126">
            <v>0</v>
          </cell>
          <cell r="CX126">
            <v>0</v>
          </cell>
          <cell r="DA126">
            <v>0</v>
          </cell>
        </row>
        <row r="127">
          <cell r="U127">
            <v>0</v>
          </cell>
          <cell r="X127">
            <v>0</v>
          </cell>
          <cell r="AA127">
            <v>0</v>
          </cell>
          <cell r="BN127">
            <v>0</v>
          </cell>
          <cell r="BZ127">
            <v>0</v>
          </cell>
          <cell r="CU127">
            <v>0</v>
          </cell>
          <cell r="CX127">
            <v>0</v>
          </cell>
          <cell r="DA127">
            <v>0</v>
          </cell>
        </row>
        <row r="128">
          <cell r="U128">
            <v>0</v>
          </cell>
          <cell r="X128">
            <v>0</v>
          </cell>
          <cell r="AA128">
            <v>0</v>
          </cell>
          <cell r="BN128">
            <v>0</v>
          </cell>
          <cell r="BZ128">
            <v>0</v>
          </cell>
          <cell r="CU128">
            <v>0</v>
          </cell>
          <cell r="CX128">
            <v>13</v>
          </cell>
          <cell r="DA128">
            <v>0</v>
          </cell>
        </row>
        <row r="129">
          <cell r="U129">
            <v>0</v>
          </cell>
          <cell r="X129">
            <v>0</v>
          </cell>
          <cell r="AA129">
            <v>0</v>
          </cell>
          <cell r="BN129">
            <v>0</v>
          </cell>
          <cell r="BZ129">
            <v>0</v>
          </cell>
          <cell r="CU129">
            <v>0</v>
          </cell>
          <cell r="CX129">
            <v>0</v>
          </cell>
          <cell r="DA129">
            <v>0</v>
          </cell>
        </row>
        <row r="130">
          <cell r="U130">
            <v>0</v>
          </cell>
          <cell r="X130">
            <v>0</v>
          </cell>
          <cell r="AA130">
            <v>0</v>
          </cell>
          <cell r="BN130">
            <v>0</v>
          </cell>
          <cell r="BZ130">
            <v>0</v>
          </cell>
          <cell r="CU130">
            <v>0</v>
          </cell>
          <cell r="CX130">
            <v>18</v>
          </cell>
          <cell r="DA130">
            <v>0</v>
          </cell>
        </row>
        <row r="131">
          <cell r="U131">
            <v>0</v>
          </cell>
          <cell r="X131">
            <v>0</v>
          </cell>
          <cell r="AA131">
            <v>0</v>
          </cell>
          <cell r="BN131">
            <v>0</v>
          </cell>
          <cell r="BZ131">
            <v>0</v>
          </cell>
          <cell r="CU131">
            <v>7</v>
          </cell>
          <cell r="CX131">
            <v>0</v>
          </cell>
          <cell r="DA131">
            <v>0</v>
          </cell>
        </row>
        <row r="132">
          <cell r="U132">
            <v>0</v>
          </cell>
          <cell r="X132">
            <v>0</v>
          </cell>
          <cell r="AA132">
            <v>0</v>
          </cell>
          <cell r="BN132">
            <v>0</v>
          </cell>
          <cell r="BZ132">
            <v>0</v>
          </cell>
          <cell r="CU132">
            <v>0</v>
          </cell>
          <cell r="CX132">
            <v>0</v>
          </cell>
          <cell r="DA132">
            <v>0</v>
          </cell>
        </row>
        <row r="133">
          <cell r="U133">
            <v>0</v>
          </cell>
          <cell r="X133">
            <v>0</v>
          </cell>
          <cell r="AA133">
            <v>0</v>
          </cell>
          <cell r="BN133">
            <v>0</v>
          </cell>
          <cell r="BZ133">
            <v>0</v>
          </cell>
          <cell r="CU133">
            <v>0</v>
          </cell>
          <cell r="CX133">
            <v>0</v>
          </cell>
          <cell r="DA133">
            <v>0</v>
          </cell>
        </row>
        <row r="134">
          <cell r="U134">
            <v>0</v>
          </cell>
          <cell r="X134">
            <v>0</v>
          </cell>
          <cell r="AA134">
            <v>0</v>
          </cell>
          <cell r="BN134">
            <v>0</v>
          </cell>
          <cell r="BZ134">
            <v>0</v>
          </cell>
          <cell r="CU134">
            <v>0</v>
          </cell>
          <cell r="CX134">
            <v>0</v>
          </cell>
          <cell r="DA134">
            <v>0</v>
          </cell>
        </row>
        <row r="135">
          <cell r="U135">
            <v>0</v>
          </cell>
          <cell r="X135">
            <v>0</v>
          </cell>
          <cell r="AA135">
            <v>0</v>
          </cell>
          <cell r="BN135">
            <v>0</v>
          </cell>
          <cell r="BZ135">
            <v>0</v>
          </cell>
          <cell r="CU135">
            <v>13</v>
          </cell>
          <cell r="CX135">
            <v>0</v>
          </cell>
          <cell r="DA135">
            <v>0</v>
          </cell>
        </row>
        <row r="136">
          <cell r="U136">
            <v>0</v>
          </cell>
          <cell r="X136">
            <v>0</v>
          </cell>
          <cell r="AA136">
            <v>0</v>
          </cell>
          <cell r="BN136">
            <v>0</v>
          </cell>
          <cell r="BZ136">
            <v>0</v>
          </cell>
          <cell r="CU136">
            <v>0</v>
          </cell>
          <cell r="CX136">
            <v>0</v>
          </cell>
          <cell r="DA136">
            <v>0</v>
          </cell>
        </row>
        <row r="137">
          <cell r="U137">
            <v>0</v>
          </cell>
          <cell r="X137">
            <v>0</v>
          </cell>
          <cell r="AA137">
            <v>0</v>
          </cell>
          <cell r="BN137">
            <v>0</v>
          </cell>
          <cell r="BZ137">
            <v>0</v>
          </cell>
          <cell r="CU137">
            <v>0</v>
          </cell>
          <cell r="CX137">
            <v>0</v>
          </cell>
          <cell r="DA137">
            <v>0</v>
          </cell>
        </row>
        <row r="138">
          <cell r="U138">
            <v>0</v>
          </cell>
          <cell r="X138">
            <v>0</v>
          </cell>
          <cell r="AA138">
            <v>0</v>
          </cell>
          <cell r="BN138">
            <v>0</v>
          </cell>
          <cell r="BZ138">
            <v>0</v>
          </cell>
          <cell r="CU138">
            <v>0</v>
          </cell>
          <cell r="CX138">
            <v>0</v>
          </cell>
          <cell r="DA138">
            <v>0</v>
          </cell>
        </row>
        <row r="139">
          <cell r="U139">
            <v>0</v>
          </cell>
          <cell r="X139">
            <v>0</v>
          </cell>
          <cell r="AA139">
            <v>0</v>
          </cell>
          <cell r="BN139">
            <v>0</v>
          </cell>
          <cell r="BZ139">
            <v>0</v>
          </cell>
          <cell r="CU139">
            <v>0</v>
          </cell>
          <cell r="CX139">
            <v>0</v>
          </cell>
          <cell r="DA139">
            <v>0</v>
          </cell>
        </row>
        <row r="140">
          <cell r="U140">
            <v>0</v>
          </cell>
          <cell r="X140">
            <v>0</v>
          </cell>
          <cell r="AA140">
            <v>0</v>
          </cell>
          <cell r="BN140">
            <v>0</v>
          </cell>
          <cell r="BZ140">
            <v>0</v>
          </cell>
          <cell r="CU140">
            <v>0</v>
          </cell>
          <cell r="CX140">
            <v>0</v>
          </cell>
          <cell r="DA140">
            <v>0</v>
          </cell>
        </row>
        <row r="141">
          <cell r="U141">
            <v>0</v>
          </cell>
          <cell r="X141">
            <v>0</v>
          </cell>
          <cell r="AA141">
            <v>0</v>
          </cell>
          <cell r="BN141">
            <v>0</v>
          </cell>
          <cell r="BZ141">
            <v>0</v>
          </cell>
          <cell r="CU141">
            <v>0</v>
          </cell>
          <cell r="CX141">
            <v>0</v>
          </cell>
          <cell r="DA141">
            <v>0</v>
          </cell>
        </row>
        <row r="142">
          <cell r="U142">
            <v>0</v>
          </cell>
          <cell r="X142">
            <v>0</v>
          </cell>
          <cell r="AA142">
            <v>0</v>
          </cell>
          <cell r="BN142">
            <v>0</v>
          </cell>
          <cell r="BZ142">
            <v>0</v>
          </cell>
          <cell r="CU142">
            <v>0</v>
          </cell>
          <cell r="CX142">
            <v>0</v>
          </cell>
          <cell r="DA142">
            <v>0</v>
          </cell>
        </row>
        <row r="143">
          <cell r="U143">
            <v>0</v>
          </cell>
          <cell r="X143">
            <v>0</v>
          </cell>
          <cell r="AA143">
            <v>0</v>
          </cell>
          <cell r="BN143">
            <v>0</v>
          </cell>
          <cell r="BZ143">
            <v>0</v>
          </cell>
          <cell r="CU143">
            <v>0</v>
          </cell>
          <cell r="CX143">
            <v>0</v>
          </cell>
          <cell r="DA143">
            <v>0</v>
          </cell>
        </row>
        <row r="144">
          <cell r="U144">
            <v>0</v>
          </cell>
          <cell r="X144">
            <v>0</v>
          </cell>
          <cell r="AA144">
            <v>0</v>
          </cell>
          <cell r="BN144">
            <v>0</v>
          </cell>
          <cell r="BZ144">
            <v>0</v>
          </cell>
          <cell r="CU144">
            <v>0</v>
          </cell>
          <cell r="CX144">
            <v>0</v>
          </cell>
          <cell r="DA144">
            <v>0</v>
          </cell>
        </row>
        <row r="145">
          <cell r="U145">
            <v>0</v>
          </cell>
          <cell r="X145">
            <v>0</v>
          </cell>
          <cell r="AA145">
            <v>0</v>
          </cell>
          <cell r="BN145">
            <v>0</v>
          </cell>
          <cell r="BZ145">
            <v>0</v>
          </cell>
          <cell r="CU145">
            <v>0</v>
          </cell>
          <cell r="CX145">
            <v>0</v>
          </cell>
          <cell r="DA145">
            <v>0</v>
          </cell>
        </row>
        <row r="146">
          <cell r="U146">
            <v>0</v>
          </cell>
          <cell r="X146">
            <v>0</v>
          </cell>
          <cell r="AA146">
            <v>0</v>
          </cell>
          <cell r="BN146">
            <v>0</v>
          </cell>
          <cell r="BZ146">
            <v>0</v>
          </cell>
          <cell r="CU146">
            <v>0</v>
          </cell>
          <cell r="CX146">
            <v>0</v>
          </cell>
          <cell r="DA146">
            <v>0</v>
          </cell>
        </row>
        <row r="147">
          <cell r="U147">
            <v>0</v>
          </cell>
          <cell r="X147">
            <v>0</v>
          </cell>
          <cell r="AA147">
            <v>0</v>
          </cell>
          <cell r="BN147">
            <v>0</v>
          </cell>
          <cell r="BZ147">
            <v>0</v>
          </cell>
          <cell r="CU147">
            <v>0</v>
          </cell>
          <cell r="CX147">
            <v>0</v>
          </cell>
          <cell r="DA147">
            <v>0</v>
          </cell>
        </row>
        <row r="148">
          <cell r="U148">
            <v>0</v>
          </cell>
          <cell r="X148">
            <v>0</v>
          </cell>
          <cell r="AA148">
            <v>0</v>
          </cell>
          <cell r="BN148">
            <v>0</v>
          </cell>
          <cell r="BZ148">
            <v>0</v>
          </cell>
          <cell r="CU148">
            <v>0</v>
          </cell>
          <cell r="CX148">
            <v>0</v>
          </cell>
          <cell r="DA148">
            <v>0</v>
          </cell>
        </row>
        <row r="149">
          <cell r="U149">
            <v>0</v>
          </cell>
          <cell r="X149">
            <v>0</v>
          </cell>
          <cell r="AA149">
            <v>19</v>
          </cell>
          <cell r="BN149">
            <v>0</v>
          </cell>
          <cell r="BZ149">
            <v>0</v>
          </cell>
          <cell r="CU149">
            <v>0</v>
          </cell>
          <cell r="CX149">
            <v>0</v>
          </cell>
          <cell r="DA149">
            <v>0</v>
          </cell>
        </row>
        <row r="150">
          <cell r="U150">
            <v>0</v>
          </cell>
          <cell r="X150">
            <v>15</v>
          </cell>
          <cell r="AA150">
            <v>0</v>
          </cell>
          <cell r="BN150">
            <v>0</v>
          </cell>
          <cell r="BZ150">
            <v>0</v>
          </cell>
          <cell r="CU150">
            <v>0</v>
          </cell>
          <cell r="CX150">
            <v>0</v>
          </cell>
          <cell r="DA150">
            <v>0</v>
          </cell>
        </row>
        <row r="151">
          <cell r="U151">
            <v>0</v>
          </cell>
          <cell r="X151">
            <v>0</v>
          </cell>
          <cell r="AA151">
            <v>0</v>
          </cell>
          <cell r="BN151">
            <v>0</v>
          </cell>
          <cell r="BZ151">
            <v>0</v>
          </cell>
          <cell r="CU151">
            <v>0</v>
          </cell>
          <cell r="CX151">
            <v>0</v>
          </cell>
          <cell r="DA151">
            <v>0</v>
          </cell>
        </row>
        <row r="152">
          <cell r="U152">
            <v>0</v>
          </cell>
          <cell r="X152">
            <v>0</v>
          </cell>
          <cell r="AA152">
            <v>0</v>
          </cell>
          <cell r="BN152">
            <v>0</v>
          </cell>
          <cell r="BZ152">
            <v>0</v>
          </cell>
          <cell r="CU152">
            <v>0</v>
          </cell>
          <cell r="CX152">
            <v>0</v>
          </cell>
          <cell r="DA152">
            <v>0</v>
          </cell>
        </row>
        <row r="153">
          <cell r="U153">
            <v>0</v>
          </cell>
          <cell r="X153">
            <v>0</v>
          </cell>
          <cell r="AA153">
            <v>0</v>
          </cell>
          <cell r="BN153">
            <v>0</v>
          </cell>
          <cell r="BZ153">
            <v>0</v>
          </cell>
          <cell r="CU153">
            <v>0</v>
          </cell>
          <cell r="CX153">
            <v>0</v>
          </cell>
          <cell r="DA153">
            <v>0</v>
          </cell>
        </row>
        <row r="154">
          <cell r="U154">
            <v>0</v>
          </cell>
          <cell r="X154">
            <v>0</v>
          </cell>
          <cell r="AA154">
            <v>0</v>
          </cell>
          <cell r="BN154">
            <v>0</v>
          </cell>
          <cell r="BZ154">
            <v>0</v>
          </cell>
          <cell r="CU154">
            <v>26</v>
          </cell>
          <cell r="CX154">
            <v>0</v>
          </cell>
          <cell r="DA154">
            <v>0</v>
          </cell>
        </row>
        <row r="155">
          <cell r="U155">
            <v>0</v>
          </cell>
          <cell r="X155">
            <v>0</v>
          </cell>
          <cell r="AA155">
            <v>0</v>
          </cell>
          <cell r="BN155">
            <v>0</v>
          </cell>
          <cell r="BZ155">
            <v>0</v>
          </cell>
          <cell r="CU155">
            <v>0</v>
          </cell>
          <cell r="CX155">
            <v>0</v>
          </cell>
          <cell r="DA155">
            <v>0</v>
          </cell>
        </row>
        <row r="156">
          <cell r="U156">
            <v>0</v>
          </cell>
          <cell r="X156">
            <v>0</v>
          </cell>
          <cell r="AA156">
            <v>0</v>
          </cell>
          <cell r="BN156">
            <v>0</v>
          </cell>
          <cell r="BZ156">
            <v>0</v>
          </cell>
          <cell r="CU156">
            <v>0</v>
          </cell>
          <cell r="CX156">
            <v>0</v>
          </cell>
          <cell r="DA156">
            <v>0</v>
          </cell>
        </row>
        <row r="157">
          <cell r="U157">
            <v>0</v>
          </cell>
          <cell r="X157">
            <v>0</v>
          </cell>
          <cell r="AA157">
            <v>0</v>
          </cell>
          <cell r="BN157">
            <v>0</v>
          </cell>
          <cell r="BZ157">
            <v>0</v>
          </cell>
          <cell r="CU157">
            <v>0</v>
          </cell>
          <cell r="CX157">
            <v>0</v>
          </cell>
          <cell r="DA157">
            <v>0</v>
          </cell>
        </row>
        <row r="158">
          <cell r="U158">
            <v>0</v>
          </cell>
          <cell r="X158">
            <v>0</v>
          </cell>
          <cell r="AA158">
            <v>0</v>
          </cell>
          <cell r="BN158">
            <v>0</v>
          </cell>
          <cell r="BZ158">
            <v>0</v>
          </cell>
          <cell r="CU158">
            <v>9</v>
          </cell>
          <cell r="CX158">
            <v>0</v>
          </cell>
          <cell r="DA158">
            <v>0</v>
          </cell>
        </row>
        <row r="159">
          <cell r="U159">
            <v>0</v>
          </cell>
          <cell r="X159">
            <v>0</v>
          </cell>
          <cell r="AA159">
            <v>0</v>
          </cell>
          <cell r="BN159">
            <v>0</v>
          </cell>
          <cell r="BZ159">
            <v>0</v>
          </cell>
          <cell r="CU159">
            <v>0</v>
          </cell>
          <cell r="CX159">
            <v>0</v>
          </cell>
          <cell r="DA159">
            <v>0</v>
          </cell>
        </row>
        <row r="160">
          <cell r="U160">
            <v>0</v>
          </cell>
          <cell r="X160">
            <v>0</v>
          </cell>
          <cell r="AA160">
            <v>0</v>
          </cell>
          <cell r="BN160">
            <v>0</v>
          </cell>
          <cell r="BZ160">
            <v>0</v>
          </cell>
          <cell r="CU160">
            <v>0</v>
          </cell>
          <cell r="CX160">
            <v>0</v>
          </cell>
          <cell r="DA160">
            <v>0</v>
          </cell>
        </row>
        <row r="161">
          <cell r="U161">
            <v>0</v>
          </cell>
          <cell r="X161">
            <v>0</v>
          </cell>
          <cell r="AA161">
            <v>0</v>
          </cell>
          <cell r="BN161">
            <v>0</v>
          </cell>
          <cell r="BZ161">
            <v>0</v>
          </cell>
          <cell r="CU161">
            <v>0</v>
          </cell>
          <cell r="CX161">
            <v>0</v>
          </cell>
          <cell r="DA161">
            <v>0</v>
          </cell>
        </row>
        <row r="162">
          <cell r="U162">
            <v>0</v>
          </cell>
          <cell r="X162">
            <v>0</v>
          </cell>
          <cell r="AA162">
            <v>0</v>
          </cell>
          <cell r="BN162">
            <v>0</v>
          </cell>
          <cell r="BZ162">
            <v>0</v>
          </cell>
          <cell r="CU162">
            <v>0</v>
          </cell>
          <cell r="CX162">
            <v>0</v>
          </cell>
          <cell r="DA162">
            <v>0</v>
          </cell>
        </row>
        <row r="163">
          <cell r="U163">
            <v>0</v>
          </cell>
          <cell r="X163">
            <v>0</v>
          </cell>
          <cell r="AA163">
            <v>0</v>
          </cell>
          <cell r="BN163">
            <v>0</v>
          </cell>
          <cell r="BZ163">
            <v>0</v>
          </cell>
          <cell r="CU163">
            <v>0</v>
          </cell>
          <cell r="CX163">
            <v>0</v>
          </cell>
          <cell r="DA163">
            <v>0</v>
          </cell>
        </row>
        <row r="164">
          <cell r="U164">
            <v>0</v>
          </cell>
          <cell r="X164">
            <v>0</v>
          </cell>
          <cell r="AA164">
            <v>0</v>
          </cell>
          <cell r="BN164">
            <v>0</v>
          </cell>
          <cell r="BZ164">
            <v>0</v>
          </cell>
          <cell r="CU164">
            <v>0</v>
          </cell>
          <cell r="CX164">
            <v>0</v>
          </cell>
          <cell r="DA164">
            <v>0</v>
          </cell>
        </row>
        <row r="165">
          <cell r="U165">
            <v>0</v>
          </cell>
          <cell r="X165">
            <v>0</v>
          </cell>
          <cell r="AA165">
            <v>0</v>
          </cell>
          <cell r="BN165">
            <v>0</v>
          </cell>
          <cell r="BZ165">
            <v>0</v>
          </cell>
          <cell r="CU165">
            <v>0</v>
          </cell>
          <cell r="CX165">
            <v>0</v>
          </cell>
          <cell r="DA165">
            <v>0</v>
          </cell>
        </row>
        <row r="166">
          <cell r="U166">
            <v>0</v>
          </cell>
          <cell r="X166">
            <v>0</v>
          </cell>
          <cell r="AA166">
            <v>0</v>
          </cell>
          <cell r="BN166">
            <v>0</v>
          </cell>
          <cell r="BZ166">
            <v>0</v>
          </cell>
          <cell r="CU166">
            <v>0</v>
          </cell>
          <cell r="CX166">
            <v>0</v>
          </cell>
          <cell r="DA166">
            <v>0</v>
          </cell>
        </row>
        <row r="167">
          <cell r="U167">
            <v>0</v>
          </cell>
          <cell r="X167">
            <v>0</v>
          </cell>
          <cell r="AA167">
            <v>0</v>
          </cell>
          <cell r="BN167">
            <v>0</v>
          </cell>
          <cell r="BZ167">
            <v>0</v>
          </cell>
          <cell r="CU167">
            <v>0</v>
          </cell>
          <cell r="CX167">
            <v>0</v>
          </cell>
          <cell r="DA167">
            <v>0</v>
          </cell>
        </row>
        <row r="168">
          <cell r="U168">
            <v>0</v>
          </cell>
          <cell r="X168">
            <v>0</v>
          </cell>
          <cell r="AA168">
            <v>0</v>
          </cell>
          <cell r="BN168">
            <v>0</v>
          </cell>
          <cell r="BZ168">
            <v>0</v>
          </cell>
          <cell r="CU168">
            <v>0</v>
          </cell>
          <cell r="CX168">
            <v>11</v>
          </cell>
          <cell r="DA168">
            <v>0</v>
          </cell>
        </row>
        <row r="169">
          <cell r="U169">
            <v>0</v>
          </cell>
          <cell r="X169">
            <v>0</v>
          </cell>
          <cell r="AA169">
            <v>0</v>
          </cell>
          <cell r="BN169">
            <v>0</v>
          </cell>
          <cell r="BZ169">
            <v>0</v>
          </cell>
          <cell r="CU169">
            <v>0</v>
          </cell>
          <cell r="CX169">
            <v>4</v>
          </cell>
          <cell r="DA169">
            <v>0</v>
          </cell>
        </row>
        <row r="170">
          <cell r="U170">
            <v>0</v>
          </cell>
          <cell r="X170">
            <v>0</v>
          </cell>
          <cell r="AA170">
            <v>0</v>
          </cell>
          <cell r="BN170">
            <v>0</v>
          </cell>
          <cell r="BZ170">
            <v>0</v>
          </cell>
          <cell r="CU170">
            <v>0</v>
          </cell>
          <cell r="CX170">
            <v>0</v>
          </cell>
          <cell r="DA170">
            <v>0</v>
          </cell>
        </row>
        <row r="171">
          <cell r="U171">
            <v>0</v>
          </cell>
          <cell r="X171">
            <v>0</v>
          </cell>
          <cell r="AA171">
            <v>0</v>
          </cell>
          <cell r="BN171">
            <v>0</v>
          </cell>
          <cell r="BZ171">
            <v>0</v>
          </cell>
          <cell r="CU171">
            <v>0</v>
          </cell>
          <cell r="CX171">
            <v>0</v>
          </cell>
          <cell r="DA171">
            <v>0</v>
          </cell>
        </row>
        <row r="172">
          <cell r="U172">
            <v>0</v>
          </cell>
          <cell r="X172">
            <v>0</v>
          </cell>
          <cell r="AA172">
            <v>0</v>
          </cell>
          <cell r="BN172">
            <v>0</v>
          </cell>
          <cell r="BZ172">
            <v>0</v>
          </cell>
          <cell r="CU172">
            <v>0</v>
          </cell>
          <cell r="CX172">
            <v>0</v>
          </cell>
          <cell r="DA172">
            <v>0</v>
          </cell>
        </row>
        <row r="173">
          <cell r="U173">
            <v>0</v>
          </cell>
          <cell r="X173">
            <v>0</v>
          </cell>
          <cell r="AA173">
            <v>0</v>
          </cell>
          <cell r="BN173">
            <v>0</v>
          </cell>
          <cell r="BZ173">
            <v>0</v>
          </cell>
          <cell r="CU173">
            <v>0</v>
          </cell>
          <cell r="CX173">
            <v>0</v>
          </cell>
          <cell r="DA173">
            <v>0</v>
          </cell>
        </row>
        <row r="174">
          <cell r="U174">
            <v>0</v>
          </cell>
          <cell r="X174">
            <v>16</v>
          </cell>
          <cell r="AA174">
            <v>0</v>
          </cell>
          <cell r="BN174">
            <v>0</v>
          </cell>
          <cell r="BZ174">
            <v>0</v>
          </cell>
          <cell r="CU174">
            <v>0</v>
          </cell>
          <cell r="CX174">
            <v>0</v>
          </cell>
          <cell r="DA174">
            <v>0</v>
          </cell>
        </row>
        <row r="175">
          <cell r="U175">
            <v>0</v>
          </cell>
          <cell r="X175">
            <v>0</v>
          </cell>
          <cell r="AA175">
            <v>0</v>
          </cell>
          <cell r="BN175">
            <v>0</v>
          </cell>
          <cell r="BZ175">
            <v>0</v>
          </cell>
          <cell r="CU175">
            <v>0</v>
          </cell>
          <cell r="CX175">
            <v>0</v>
          </cell>
          <cell r="DA175">
            <v>0</v>
          </cell>
        </row>
        <row r="176">
          <cell r="U176">
            <v>0</v>
          </cell>
          <cell r="X176">
            <v>0</v>
          </cell>
          <cell r="AA176">
            <v>0</v>
          </cell>
          <cell r="BN176">
            <v>0</v>
          </cell>
          <cell r="BZ176">
            <v>0</v>
          </cell>
          <cell r="CU176">
            <v>0</v>
          </cell>
          <cell r="CX176">
            <v>0</v>
          </cell>
          <cell r="DA176">
            <v>0</v>
          </cell>
        </row>
        <row r="177">
          <cell r="U177">
            <v>0</v>
          </cell>
          <cell r="X177">
            <v>0</v>
          </cell>
          <cell r="AA177">
            <v>0</v>
          </cell>
          <cell r="BN177">
            <v>0</v>
          </cell>
          <cell r="BZ177">
            <v>0</v>
          </cell>
          <cell r="CU177">
            <v>0</v>
          </cell>
          <cell r="CX177">
            <v>0</v>
          </cell>
          <cell r="DA177">
            <v>0</v>
          </cell>
        </row>
        <row r="178">
          <cell r="U178">
            <v>0</v>
          </cell>
          <cell r="X178">
            <v>0</v>
          </cell>
          <cell r="AA178">
            <v>0</v>
          </cell>
          <cell r="BN178">
            <v>0</v>
          </cell>
          <cell r="BZ178">
            <v>0</v>
          </cell>
          <cell r="CU178">
            <v>0</v>
          </cell>
          <cell r="CX178">
            <v>0</v>
          </cell>
          <cell r="DA178">
            <v>0</v>
          </cell>
        </row>
        <row r="179">
          <cell r="U179">
            <v>0</v>
          </cell>
          <cell r="X179">
            <v>0</v>
          </cell>
          <cell r="AA179">
            <v>0</v>
          </cell>
          <cell r="BN179">
            <v>0</v>
          </cell>
          <cell r="BZ179">
            <v>0</v>
          </cell>
          <cell r="CU179">
            <v>0</v>
          </cell>
          <cell r="CX179">
            <v>8</v>
          </cell>
          <cell r="DA179">
            <v>0</v>
          </cell>
        </row>
        <row r="180">
          <cell r="U180">
            <v>0</v>
          </cell>
          <cell r="X180">
            <v>8</v>
          </cell>
          <cell r="AA180">
            <v>0</v>
          </cell>
          <cell r="BN180">
            <v>0</v>
          </cell>
          <cell r="BZ180">
            <v>0</v>
          </cell>
          <cell r="CU180">
            <v>0</v>
          </cell>
          <cell r="CX180">
            <v>0</v>
          </cell>
          <cell r="DA180">
            <v>0</v>
          </cell>
        </row>
        <row r="181">
          <cell r="U181">
            <v>0</v>
          </cell>
          <cell r="X181">
            <v>0</v>
          </cell>
          <cell r="AA181">
            <v>0</v>
          </cell>
          <cell r="BN181">
            <v>0</v>
          </cell>
          <cell r="BZ181">
            <v>0</v>
          </cell>
          <cell r="CU181">
            <v>0</v>
          </cell>
          <cell r="CX181">
            <v>0</v>
          </cell>
          <cell r="DA181">
            <v>0</v>
          </cell>
        </row>
        <row r="182">
          <cell r="U182">
            <v>0</v>
          </cell>
          <cell r="X182">
            <v>0</v>
          </cell>
          <cell r="AA182">
            <v>0</v>
          </cell>
          <cell r="BN182">
            <v>0</v>
          </cell>
          <cell r="BZ182">
            <v>0</v>
          </cell>
          <cell r="CU182">
            <v>0</v>
          </cell>
          <cell r="CX182">
            <v>0</v>
          </cell>
          <cell r="DA182">
            <v>0</v>
          </cell>
        </row>
        <row r="183">
          <cell r="U183">
            <v>0</v>
          </cell>
          <cell r="X183">
            <v>0</v>
          </cell>
          <cell r="AA183">
            <v>0</v>
          </cell>
          <cell r="BN183">
            <v>0</v>
          </cell>
          <cell r="BZ183">
            <v>0</v>
          </cell>
          <cell r="CU183">
            <v>0</v>
          </cell>
          <cell r="CX183">
            <v>0</v>
          </cell>
          <cell r="DA183">
            <v>0</v>
          </cell>
        </row>
        <row r="184">
          <cell r="U184">
            <v>0</v>
          </cell>
          <cell r="X184">
            <v>0</v>
          </cell>
          <cell r="AA184">
            <v>0</v>
          </cell>
          <cell r="BN184">
            <v>0</v>
          </cell>
          <cell r="BZ184">
            <v>0</v>
          </cell>
          <cell r="CU184">
            <v>0</v>
          </cell>
          <cell r="CX184">
            <v>0</v>
          </cell>
          <cell r="DA184">
            <v>0</v>
          </cell>
        </row>
        <row r="185">
          <cell r="U185">
            <v>0</v>
          </cell>
          <cell r="X185">
            <v>0</v>
          </cell>
          <cell r="AA185">
            <v>0</v>
          </cell>
          <cell r="BN185">
            <v>0</v>
          </cell>
          <cell r="BZ185">
            <v>0</v>
          </cell>
          <cell r="CU185">
            <v>0</v>
          </cell>
          <cell r="CX185">
            <v>0</v>
          </cell>
          <cell r="DA185">
            <v>0</v>
          </cell>
        </row>
        <row r="186">
          <cell r="U186">
            <v>0</v>
          </cell>
          <cell r="X186">
            <v>0</v>
          </cell>
          <cell r="AA186">
            <v>0</v>
          </cell>
          <cell r="BN186">
            <v>0</v>
          </cell>
          <cell r="BZ186">
            <v>0</v>
          </cell>
          <cell r="CU186">
            <v>0</v>
          </cell>
          <cell r="CX186">
            <v>0</v>
          </cell>
          <cell r="DA186">
            <v>0</v>
          </cell>
        </row>
        <row r="187">
          <cell r="U187">
            <v>0</v>
          </cell>
          <cell r="X187">
            <v>0</v>
          </cell>
          <cell r="AA187">
            <v>0</v>
          </cell>
          <cell r="BN187">
            <v>0</v>
          </cell>
          <cell r="BZ187">
            <v>0</v>
          </cell>
          <cell r="CU187">
            <v>0</v>
          </cell>
          <cell r="CX187">
            <v>0</v>
          </cell>
          <cell r="DA187">
            <v>0</v>
          </cell>
        </row>
        <row r="188">
          <cell r="U188">
            <v>0</v>
          </cell>
          <cell r="X188">
            <v>0</v>
          </cell>
          <cell r="AA188">
            <v>0</v>
          </cell>
          <cell r="BN188">
            <v>0</v>
          </cell>
          <cell r="BZ188">
            <v>0</v>
          </cell>
          <cell r="CU188">
            <v>0</v>
          </cell>
          <cell r="CX188">
            <v>0</v>
          </cell>
          <cell r="DA188">
            <v>0</v>
          </cell>
        </row>
        <row r="189">
          <cell r="U189">
            <v>0</v>
          </cell>
          <cell r="X189">
            <v>0</v>
          </cell>
          <cell r="AA189">
            <v>0</v>
          </cell>
          <cell r="BN189">
            <v>0</v>
          </cell>
          <cell r="BZ189">
            <v>0</v>
          </cell>
          <cell r="CU189">
            <v>0</v>
          </cell>
          <cell r="CX189">
            <v>0</v>
          </cell>
          <cell r="DA189">
            <v>0</v>
          </cell>
        </row>
        <row r="190">
          <cell r="U190">
            <v>0</v>
          </cell>
          <cell r="X190">
            <v>0</v>
          </cell>
          <cell r="AA190">
            <v>0</v>
          </cell>
          <cell r="BN190">
            <v>0</v>
          </cell>
          <cell r="BZ190">
            <v>0</v>
          </cell>
          <cell r="CU190">
            <v>10</v>
          </cell>
          <cell r="CX190">
            <v>0</v>
          </cell>
          <cell r="DA190">
            <v>0</v>
          </cell>
        </row>
        <row r="191">
          <cell r="U191">
            <v>0</v>
          </cell>
          <cell r="X191">
            <v>0</v>
          </cell>
          <cell r="AA191">
            <v>0</v>
          </cell>
          <cell r="BN191">
            <v>0</v>
          </cell>
          <cell r="BZ191">
            <v>0</v>
          </cell>
          <cell r="CU191">
            <v>0</v>
          </cell>
          <cell r="CX191">
            <v>0</v>
          </cell>
          <cell r="DA191">
            <v>0</v>
          </cell>
        </row>
        <row r="192">
          <cell r="U192">
            <v>0</v>
          </cell>
          <cell r="X192">
            <v>25</v>
          </cell>
          <cell r="AA192">
            <v>0</v>
          </cell>
          <cell r="BN192">
            <v>0</v>
          </cell>
          <cell r="BZ192">
            <v>0</v>
          </cell>
          <cell r="CU192">
            <v>0</v>
          </cell>
          <cell r="CX192">
            <v>0</v>
          </cell>
          <cell r="DA192">
            <v>0</v>
          </cell>
        </row>
        <row r="193">
          <cell r="U193">
            <v>0</v>
          </cell>
          <cell r="X193">
            <v>0</v>
          </cell>
          <cell r="AA193">
            <v>0</v>
          </cell>
          <cell r="BN193">
            <v>0</v>
          </cell>
          <cell r="BZ193">
            <v>0</v>
          </cell>
          <cell r="CU193">
            <v>1</v>
          </cell>
          <cell r="CX193">
            <v>0</v>
          </cell>
          <cell r="DA193">
            <v>0</v>
          </cell>
        </row>
        <row r="194">
          <cell r="U194">
            <v>0</v>
          </cell>
          <cell r="X194">
            <v>0</v>
          </cell>
          <cell r="AA194">
            <v>0</v>
          </cell>
          <cell r="BN194">
            <v>0</v>
          </cell>
          <cell r="BZ194">
            <v>0</v>
          </cell>
          <cell r="CU194">
            <v>0</v>
          </cell>
          <cell r="CX194">
            <v>0</v>
          </cell>
          <cell r="DA194">
            <v>0</v>
          </cell>
        </row>
        <row r="195">
          <cell r="U195">
            <v>0</v>
          </cell>
          <cell r="X195">
            <v>0</v>
          </cell>
          <cell r="AA195">
            <v>0</v>
          </cell>
          <cell r="BN195">
            <v>0</v>
          </cell>
          <cell r="BZ195">
            <v>0</v>
          </cell>
          <cell r="CU195">
            <v>0</v>
          </cell>
          <cell r="CX195">
            <v>0</v>
          </cell>
          <cell r="DA195">
            <v>0</v>
          </cell>
        </row>
        <row r="196">
          <cell r="U196">
            <v>0</v>
          </cell>
          <cell r="X196">
            <v>32</v>
          </cell>
          <cell r="AA196">
            <v>35</v>
          </cell>
          <cell r="BN196">
            <v>0</v>
          </cell>
          <cell r="BZ196">
            <v>0</v>
          </cell>
          <cell r="CU196">
            <v>0</v>
          </cell>
          <cell r="CX196">
            <v>0</v>
          </cell>
          <cell r="DA196">
            <v>0</v>
          </cell>
        </row>
        <row r="197">
          <cell r="U197">
            <v>0</v>
          </cell>
          <cell r="X197">
            <v>0</v>
          </cell>
          <cell r="AA197">
            <v>6</v>
          </cell>
          <cell r="BN197">
            <v>0</v>
          </cell>
          <cell r="BZ197">
            <v>0</v>
          </cell>
          <cell r="CU197">
            <v>0</v>
          </cell>
          <cell r="CX197">
            <v>0</v>
          </cell>
          <cell r="DA197">
            <v>0</v>
          </cell>
        </row>
        <row r="198">
          <cell r="U198">
            <v>0</v>
          </cell>
          <cell r="X198">
            <v>0</v>
          </cell>
          <cell r="AA198">
            <v>0</v>
          </cell>
          <cell r="BN198">
            <v>0</v>
          </cell>
          <cell r="BZ198">
            <v>0</v>
          </cell>
          <cell r="CU198">
            <v>0</v>
          </cell>
          <cell r="CX198">
            <v>0</v>
          </cell>
          <cell r="DA198">
            <v>0</v>
          </cell>
        </row>
        <row r="199">
          <cell r="U199">
            <v>0</v>
          </cell>
          <cell r="X199">
            <v>0</v>
          </cell>
          <cell r="AA199">
            <v>0</v>
          </cell>
          <cell r="BN199">
            <v>0</v>
          </cell>
          <cell r="BZ199">
            <v>0</v>
          </cell>
          <cell r="CU199">
            <v>0</v>
          </cell>
          <cell r="CX199">
            <v>0</v>
          </cell>
          <cell r="DA199">
            <v>0</v>
          </cell>
        </row>
        <row r="200">
          <cell r="U200">
            <v>0</v>
          </cell>
          <cell r="X200">
            <v>0</v>
          </cell>
          <cell r="AA200">
            <v>0</v>
          </cell>
          <cell r="BN200">
            <v>0</v>
          </cell>
          <cell r="BZ200">
            <v>0</v>
          </cell>
          <cell r="CU200">
            <v>0</v>
          </cell>
          <cell r="CX200">
            <v>0</v>
          </cell>
          <cell r="DA200">
            <v>0</v>
          </cell>
        </row>
        <row r="201">
          <cell r="U201">
            <v>0</v>
          </cell>
          <cell r="X201">
            <v>0</v>
          </cell>
          <cell r="AA201">
            <v>0</v>
          </cell>
          <cell r="BN201">
            <v>0</v>
          </cell>
          <cell r="BZ201">
            <v>0</v>
          </cell>
          <cell r="CU201">
            <v>0</v>
          </cell>
          <cell r="CX201">
            <v>0</v>
          </cell>
          <cell r="DA201">
            <v>0</v>
          </cell>
        </row>
        <row r="202">
          <cell r="U202">
            <v>0</v>
          </cell>
          <cell r="X202">
            <v>0</v>
          </cell>
          <cell r="AA202">
            <v>0</v>
          </cell>
          <cell r="BN202">
            <v>0</v>
          </cell>
          <cell r="BZ202">
            <v>0</v>
          </cell>
          <cell r="CU202">
            <v>8</v>
          </cell>
          <cell r="CX202">
            <v>0</v>
          </cell>
          <cell r="DA202">
            <v>0</v>
          </cell>
        </row>
        <row r="203">
          <cell r="U203">
            <v>0</v>
          </cell>
          <cell r="X203">
            <v>0</v>
          </cell>
          <cell r="AA203">
            <v>0</v>
          </cell>
          <cell r="BN203">
            <v>0</v>
          </cell>
          <cell r="BZ203">
            <v>0</v>
          </cell>
          <cell r="CU203">
            <v>16</v>
          </cell>
          <cell r="CX203">
            <v>0</v>
          </cell>
          <cell r="DA203">
            <v>0</v>
          </cell>
        </row>
        <row r="204">
          <cell r="U204">
            <v>0</v>
          </cell>
          <cell r="X204">
            <v>0</v>
          </cell>
          <cell r="AA204">
            <v>0</v>
          </cell>
          <cell r="BN204">
            <v>0</v>
          </cell>
          <cell r="BZ204">
            <v>0</v>
          </cell>
          <cell r="CU204">
            <v>0</v>
          </cell>
          <cell r="CX204">
            <v>0</v>
          </cell>
          <cell r="DA204">
            <v>0</v>
          </cell>
        </row>
        <row r="205">
          <cell r="U205">
            <v>0</v>
          </cell>
          <cell r="X205">
            <v>0</v>
          </cell>
          <cell r="AA205">
            <v>0</v>
          </cell>
          <cell r="BN205">
            <v>0</v>
          </cell>
          <cell r="BZ205">
            <v>0</v>
          </cell>
          <cell r="CU205">
            <v>0</v>
          </cell>
          <cell r="CX205">
            <v>0</v>
          </cell>
          <cell r="DA205">
            <v>0</v>
          </cell>
        </row>
        <row r="206">
          <cell r="U206">
            <v>0</v>
          </cell>
          <cell r="X206">
            <v>14</v>
          </cell>
          <cell r="AA206">
            <v>0</v>
          </cell>
          <cell r="BN206">
            <v>0</v>
          </cell>
          <cell r="BZ206">
            <v>0</v>
          </cell>
          <cell r="CU206">
            <v>0</v>
          </cell>
          <cell r="CX206">
            <v>0</v>
          </cell>
          <cell r="DA206">
            <v>0</v>
          </cell>
        </row>
        <row r="207">
          <cell r="U207">
            <v>0</v>
          </cell>
          <cell r="X207">
            <v>0</v>
          </cell>
          <cell r="AA207">
            <v>0</v>
          </cell>
          <cell r="BN207">
            <v>0</v>
          </cell>
          <cell r="BZ207">
            <v>0</v>
          </cell>
          <cell r="CU207">
            <v>0</v>
          </cell>
          <cell r="CX207">
            <v>0</v>
          </cell>
          <cell r="DA207">
            <v>0</v>
          </cell>
        </row>
        <row r="208">
          <cell r="U208">
            <v>0</v>
          </cell>
          <cell r="X208">
            <v>0</v>
          </cell>
          <cell r="AA208">
            <v>0</v>
          </cell>
          <cell r="BN208">
            <v>0</v>
          </cell>
          <cell r="BZ208">
            <v>0</v>
          </cell>
          <cell r="CU208">
            <v>7</v>
          </cell>
          <cell r="CX208">
            <v>0</v>
          </cell>
          <cell r="DA208">
            <v>0</v>
          </cell>
        </row>
        <row r="209">
          <cell r="U209">
            <v>0</v>
          </cell>
          <cell r="X209">
            <v>0</v>
          </cell>
          <cell r="AA209">
            <v>0</v>
          </cell>
          <cell r="BN209">
            <v>0</v>
          </cell>
          <cell r="BZ209">
            <v>0</v>
          </cell>
          <cell r="CU209">
            <v>0</v>
          </cell>
          <cell r="CX209">
            <v>0</v>
          </cell>
          <cell r="DA209">
            <v>0</v>
          </cell>
        </row>
        <row r="210">
          <cell r="U210">
            <v>0</v>
          </cell>
          <cell r="X210">
            <v>0</v>
          </cell>
          <cell r="AA210">
            <v>0</v>
          </cell>
          <cell r="BN210">
            <v>0</v>
          </cell>
          <cell r="BZ210">
            <v>0</v>
          </cell>
          <cell r="CU210">
            <v>0</v>
          </cell>
          <cell r="CX210">
            <v>0</v>
          </cell>
          <cell r="DA210">
            <v>0</v>
          </cell>
        </row>
        <row r="211">
          <cell r="U211">
            <v>0</v>
          </cell>
          <cell r="X211">
            <v>0</v>
          </cell>
          <cell r="AA211">
            <v>0</v>
          </cell>
          <cell r="BN211">
            <v>0</v>
          </cell>
          <cell r="BZ211">
            <v>0</v>
          </cell>
          <cell r="CU211">
            <v>0</v>
          </cell>
          <cell r="CX211">
            <v>0</v>
          </cell>
          <cell r="DA211">
            <v>0</v>
          </cell>
        </row>
        <row r="212">
          <cell r="U212">
            <v>0</v>
          </cell>
          <cell r="X212">
            <v>0</v>
          </cell>
          <cell r="AA212">
            <v>1</v>
          </cell>
          <cell r="BN212">
            <v>0</v>
          </cell>
          <cell r="BZ212">
            <v>0</v>
          </cell>
          <cell r="CU212">
            <v>18</v>
          </cell>
          <cell r="CX212">
            <v>0</v>
          </cell>
          <cell r="DA212">
            <v>0</v>
          </cell>
        </row>
        <row r="213">
          <cell r="U213">
            <v>0</v>
          </cell>
          <cell r="X213">
            <v>0</v>
          </cell>
          <cell r="AA213">
            <v>0</v>
          </cell>
          <cell r="BN213">
            <v>0</v>
          </cell>
          <cell r="BZ213">
            <v>0</v>
          </cell>
          <cell r="CU213">
            <v>16</v>
          </cell>
          <cell r="CX213">
            <v>0</v>
          </cell>
          <cell r="DA213">
            <v>0</v>
          </cell>
        </row>
        <row r="214">
          <cell r="U214">
            <v>0</v>
          </cell>
          <cell r="X214">
            <v>0</v>
          </cell>
          <cell r="AA214">
            <v>0</v>
          </cell>
          <cell r="BN214">
            <v>0</v>
          </cell>
          <cell r="BZ214">
            <v>0</v>
          </cell>
          <cell r="CU214">
            <v>0</v>
          </cell>
          <cell r="CX214">
            <v>0</v>
          </cell>
          <cell r="DA214">
            <v>0</v>
          </cell>
        </row>
        <row r="215">
          <cell r="U215">
            <v>20</v>
          </cell>
          <cell r="X215">
            <v>0</v>
          </cell>
          <cell r="AA215">
            <v>0</v>
          </cell>
          <cell r="BN215">
            <v>0</v>
          </cell>
          <cell r="BZ215">
            <v>0</v>
          </cell>
          <cell r="CU215">
            <v>0</v>
          </cell>
          <cell r="CX215">
            <v>0</v>
          </cell>
          <cell r="DA215">
            <v>0</v>
          </cell>
        </row>
        <row r="216">
          <cell r="U216">
            <v>0</v>
          </cell>
          <cell r="X216">
            <v>0</v>
          </cell>
          <cell r="AA216">
            <v>0</v>
          </cell>
          <cell r="BN216">
            <v>0</v>
          </cell>
          <cell r="BZ216">
            <v>0</v>
          </cell>
          <cell r="CU216">
            <v>0</v>
          </cell>
          <cell r="CX216">
            <v>0</v>
          </cell>
          <cell r="DA216">
            <v>0</v>
          </cell>
        </row>
        <row r="217">
          <cell r="U217">
            <v>0</v>
          </cell>
          <cell r="X217">
            <v>0</v>
          </cell>
          <cell r="AA217">
            <v>0</v>
          </cell>
          <cell r="BN217">
            <v>0</v>
          </cell>
          <cell r="BZ217">
            <v>0</v>
          </cell>
          <cell r="CU217">
            <v>0</v>
          </cell>
          <cell r="CX217">
            <v>0</v>
          </cell>
          <cell r="DA217">
            <v>0</v>
          </cell>
        </row>
        <row r="218">
          <cell r="U218">
            <v>0</v>
          </cell>
          <cell r="X218">
            <v>0</v>
          </cell>
          <cell r="AA218">
            <v>0</v>
          </cell>
          <cell r="BN218">
            <v>0</v>
          </cell>
          <cell r="BZ218">
            <v>0</v>
          </cell>
          <cell r="CU218">
            <v>0</v>
          </cell>
          <cell r="CX218">
            <v>0</v>
          </cell>
          <cell r="DA218">
            <v>0</v>
          </cell>
        </row>
        <row r="219">
          <cell r="U219">
            <v>0</v>
          </cell>
          <cell r="X219">
            <v>0</v>
          </cell>
          <cell r="AA219">
            <v>0</v>
          </cell>
          <cell r="BN219">
            <v>0</v>
          </cell>
          <cell r="BZ219">
            <v>0</v>
          </cell>
          <cell r="CU219">
            <v>0</v>
          </cell>
          <cell r="CX219">
            <v>0</v>
          </cell>
          <cell r="DA219">
            <v>0</v>
          </cell>
        </row>
        <row r="220">
          <cell r="U220">
            <v>0</v>
          </cell>
          <cell r="X220">
            <v>0</v>
          </cell>
          <cell r="AA220">
            <v>0</v>
          </cell>
          <cell r="BN220">
            <v>0</v>
          </cell>
          <cell r="BZ220">
            <v>0</v>
          </cell>
          <cell r="CU220">
            <v>0</v>
          </cell>
          <cell r="CX220">
            <v>0</v>
          </cell>
          <cell r="DA220">
            <v>0</v>
          </cell>
        </row>
        <row r="221">
          <cell r="U221">
            <v>0</v>
          </cell>
          <cell r="X221">
            <v>0</v>
          </cell>
          <cell r="AA221">
            <v>0</v>
          </cell>
          <cell r="BN221">
            <v>0</v>
          </cell>
          <cell r="BZ221">
            <v>0</v>
          </cell>
          <cell r="CU221">
            <v>0</v>
          </cell>
          <cell r="CX221">
            <v>0</v>
          </cell>
          <cell r="DA221">
            <v>0</v>
          </cell>
        </row>
        <row r="222">
          <cell r="U222">
            <v>0</v>
          </cell>
          <cell r="X222">
            <v>0</v>
          </cell>
          <cell r="AA222">
            <v>0</v>
          </cell>
          <cell r="BN222">
            <v>0</v>
          </cell>
          <cell r="BZ222">
            <v>0</v>
          </cell>
          <cell r="CU222">
            <v>0</v>
          </cell>
          <cell r="CX222">
            <v>0</v>
          </cell>
          <cell r="DA222">
            <v>0</v>
          </cell>
        </row>
        <row r="223">
          <cell r="U223">
            <v>0</v>
          </cell>
          <cell r="X223">
            <v>0</v>
          </cell>
          <cell r="AA223">
            <v>0</v>
          </cell>
          <cell r="BN223">
            <v>0</v>
          </cell>
          <cell r="BZ223">
            <v>0</v>
          </cell>
          <cell r="CU223">
            <v>0</v>
          </cell>
          <cell r="CX223">
            <v>0</v>
          </cell>
          <cell r="DA223">
            <v>0</v>
          </cell>
        </row>
        <row r="224">
          <cell r="U224">
            <v>0</v>
          </cell>
          <cell r="X224">
            <v>0</v>
          </cell>
          <cell r="AA224">
            <v>0</v>
          </cell>
          <cell r="BN224">
            <v>0</v>
          </cell>
          <cell r="BZ224">
            <v>0</v>
          </cell>
          <cell r="CU224">
            <v>0</v>
          </cell>
          <cell r="CX224">
            <v>0</v>
          </cell>
          <cell r="DA224">
            <v>0</v>
          </cell>
        </row>
        <row r="225">
          <cell r="U225">
            <v>0</v>
          </cell>
          <cell r="X225">
            <v>0</v>
          </cell>
          <cell r="AA225">
            <v>0</v>
          </cell>
          <cell r="BN225">
            <v>0</v>
          </cell>
          <cell r="BZ225">
            <v>0</v>
          </cell>
          <cell r="CU225">
            <v>0</v>
          </cell>
          <cell r="CX225">
            <v>0</v>
          </cell>
          <cell r="DA225">
            <v>0</v>
          </cell>
        </row>
        <row r="226">
          <cell r="U226">
            <v>0</v>
          </cell>
          <cell r="X226">
            <v>0</v>
          </cell>
          <cell r="AA226">
            <v>0</v>
          </cell>
          <cell r="BN226">
            <v>0</v>
          </cell>
          <cell r="BZ226">
            <v>0</v>
          </cell>
          <cell r="CU226">
            <v>0</v>
          </cell>
          <cell r="CX226">
            <v>0</v>
          </cell>
          <cell r="DA226">
            <v>0</v>
          </cell>
        </row>
        <row r="227">
          <cell r="U227">
            <v>0</v>
          </cell>
          <cell r="X227">
            <v>0</v>
          </cell>
          <cell r="AA227">
            <v>0</v>
          </cell>
          <cell r="BN227">
            <v>0</v>
          </cell>
          <cell r="BZ227">
            <v>0</v>
          </cell>
          <cell r="CU227">
            <v>0</v>
          </cell>
          <cell r="CX227">
            <v>0</v>
          </cell>
          <cell r="DA227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printerSettings" Target="../printerSettings/printerSettings10.bin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printerSettings" Target="../printerSettings/printerSettings18.bin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printerSettings" Target="../printerSettings/printerSettings2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printerSettings" Target="../printerSettings/printerSettings26.bin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7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printerSettings" Target="../printerSettings/printerSettings34.bin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6" Type="http://schemas.openxmlformats.org/officeDocument/2006/relationships/printerSettings" Target="../printerSettings/printerSettings38.bin"/><Relationship Id="rId5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2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1" Type="http://schemas.openxmlformats.org/officeDocument/2006/relationships/hyperlink" Target="file:///D:\Users\eramirez\AppData\Local\Microsoft\Windows\INetCache\Content.Outlook\2016\2000-2016%20Aprobados,%20aplazados%20y%20reprobados.xlsx" TargetMode="External"/><Relationship Id="rId4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84"/>
  <sheetViews>
    <sheetView showGridLines="0" tabSelected="1" workbookViewId="0">
      <selection activeCell="A20" sqref="A20"/>
    </sheetView>
  </sheetViews>
  <sheetFormatPr baseColWidth="10" defaultRowHeight="15" x14ac:dyDescent="0.25"/>
  <cols>
    <col min="1" max="1" width="70.7109375" style="218" bestFit="1" customWidth="1"/>
    <col min="2" max="3" width="11.42578125" style="218"/>
    <col min="4" max="4" width="20.42578125" style="229" customWidth="1"/>
    <col min="5" max="5" width="167" style="218" bestFit="1" customWidth="1"/>
    <col min="6" max="16384" width="11.42578125" style="218"/>
  </cols>
  <sheetData>
    <row r="1" spans="1:5" ht="20.25" x14ac:dyDescent="0.25">
      <c r="A1" s="322" t="s">
        <v>0</v>
      </c>
      <c r="B1" s="323"/>
      <c r="C1" s="238"/>
      <c r="D1" s="322" t="s">
        <v>317</v>
      </c>
      <c r="E1" s="323"/>
    </row>
    <row r="2" spans="1:5" ht="15.75" thickBot="1" x14ac:dyDescent="0.3">
      <c r="A2" s="234"/>
      <c r="B2" s="235"/>
      <c r="C2" s="238"/>
      <c r="D2" s="230"/>
      <c r="E2" s="231"/>
    </row>
    <row r="3" spans="1:5" ht="29.25" thickBot="1" x14ac:dyDescent="0.3">
      <c r="A3" s="365" t="s">
        <v>454</v>
      </c>
      <c r="B3" s="236"/>
      <c r="C3" s="238"/>
      <c r="D3" s="232" t="s">
        <v>399</v>
      </c>
      <c r="E3" s="219"/>
    </row>
    <row r="4" spans="1:5" ht="17.25" customHeight="1" x14ac:dyDescent="0.25">
      <c r="A4" s="365" t="s">
        <v>455</v>
      </c>
      <c r="B4" s="236"/>
      <c r="C4" s="238"/>
      <c r="D4" s="256" t="s">
        <v>452</v>
      </c>
      <c r="E4" s="219"/>
    </row>
    <row r="5" spans="1:5" ht="21.75" customHeight="1" x14ac:dyDescent="0.25">
      <c r="A5" s="366" t="s">
        <v>456</v>
      </c>
      <c r="B5" s="236"/>
      <c r="C5" s="238"/>
      <c r="D5" s="324" t="s">
        <v>453</v>
      </c>
      <c r="E5" s="325"/>
    </row>
    <row r="6" spans="1:5" ht="14.25" customHeight="1" x14ac:dyDescent="0.25">
      <c r="A6" s="233" t="s">
        <v>1</v>
      </c>
      <c r="B6" s="250" t="s">
        <v>220</v>
      </c>
      <c r="C6" s="238"/>
      <c r="D6" s="316" t="s">
        <v>320</v>
      </c>
      <c r="E6" s="317" t="s">
        <v>525</v>
      </c>
    </row>
    <row r="7" spans="1:5" x14ac:dyDescent="0.25">
      <c r="A7" s="233" t="s">
        <v>2</v>
      </c>
      <c r="B7" s="250" t="s">
        <v>221</v>
      </c>
      <c r="C7" s="238"/>
      <c r="D7" s="316" t="s">
        <v>321</v>
      </c>
      <c r="E7" s="317" t="s">
        <v>478</v>
      </c>
    </row>
    <row r="8" spans="1:5" x14ac:dyDescent="0.25">
      <c r="A8" s="233" t="s">
        <v>3</v>
      </c>
      <c r="B8" s="250" t="s">
        <v>222</v>
      </c>
      <c r="C8" s="238"/>
      <c r="D8" s="316" t="s">
        <v>322</v>
      </c>
      <c r="E8" s="317" t="s">
        <v>526</v>
      </c>
    </row>
    <row r="9" spans="1:5" x14ac:dyDescent="0.25">
      <c r="A9" s="233" t="s">
        <v>4</v>
      </c>
      <c r="B9" s="250" t="s">
        <v>557</v>
      </c>
      <c r="C9" s="238"/>
      <c r="D9" s="316" t="s">
        <v>323</v>
      </c>
      <c r="E9" s="317" t="s">
        <v>527</v>
      </c>
    </row>
    <row r="10" spans="1:5" x14ac:dyDescent="0.25">
      <c r="A10" s="233" t="s">
        <v>223</v>
      </c>
      <c r="B10" s="250" t="s">
        <v>558</v>
      </c>
      <c r="C10" s="238"/>
      <c r="D10" s="316" t="s">
        <v>324</v>
      </c>
      <c r="E10" s="317" t="s">
        <v>528</v>
      </c>
    </row>
    <row r="11" spans="1:5" x14ac:dyDescent="0.25">
      <c r="A11" s="233" t="s">
        <v>5</v>
      </c>
      <c r="B11" s="250" t="s">
        <v>559</v>
      </c>
      <c r="C11" s="238"/>
      <c r="D11" s="316" t="s">
        <v>325</v>
      </c>
      <c r="E11" s="317" t="s">
        <v>529</v>
      </c>
    </row>
    <row r="12" spans="1:5" x14ac:dyDescent="0.25">
      <c r="A12" s="233" t="s">
        <v>6</v>
      </c>
      <c r="B12" s="250" t="s">
        <v>560</v>
      </c>
      <c r="C12" s="238"/>
      <c r="D12" s="316" t="s">
        <v>326</v>
      </c>
      <c r="E12" s="317" t="s">
        <v>479</v>
      </c>
    </row>
    <row r="13" spans="1:5" ht="25.5" x14ac:dyDescent="0.25">
      <c r="A13" s="233" t="s">
        <v>7</v>
      </c>
      <c r="B13" s="250" t="s">
        <v>561</v>
      </c>
      <c r="C13" s="238"/>
      <c r="D13" s="316" t="s">
        <v>327</v>
      </c>
      <c r="E13" s="317" t="s">
        <v>530</v>
      </c>
    </row>
    <row r="14" spans="1:5" ht="25.5" x14ac:dyDescent="0.25">
      <c r="A14" s="233" t="s">
        <v>8</v>
      </c>
      <c r="B14" s="250" t="s">
        <v>562</v>
      </c>
      <c r="C14" s="238"/>
      <c r="D14" s="316" t="s">
        <v>328</v>
      </c>
      <c r="E14" s="317" t="s">
        <v>531</v>
      </c>
    </row>
    <row r="15" spans="1:5" ht="26.25" thickBot="1" x14ac:dyDescent="0.3">
      <c r="A15" s="237" t="s">
        <v>9</v>
      </c>
      <c r="B15" s="251" t="s">
        <v>563</v>
      </c>
      <c r="C15" s="238"/>
      <c r="D15" s="316" t="s">
        <v>329</v>
      </c>
      <c r="E15" s="317" t="s">
        <v>532</v>
      </c>
    </row>
    <row r="16" spans="1:5" ht="25.5" x14ac:dyDescent="0.25">
      <c r="A16" s="238"/>
      <c r="B16" s="238"/>
      <c r="C16" s="238"/>
      <c r="D16" s="316" t="s">
        <v>330</v>
      </c>
      <c r="E16" s="317" t="s">
        <v>533</v>
      </c>
    </row>
    <row r="17" spans="1:5" ht="25.5" x14ac:dyDescent="0.25">
      <c r="A17" s="238"/>
      <c r="B17" s="238"/>
      <c r="C17" s="238"/>
      <c r="D17" s="316" t="s">
        <v>331</v>
      </c>
      <c r="E17" s="317" t="s">
        <v>534</v>
      </c>
    </row>
    <row r="18" spans="1:5" ht="25.5" x14ac:dyDescent="0.25">
      <c r="A18" s="238"/>
      <c r="B18" s="238"/>
      <c r="C18" s="238"/>
      <c r="D18" s="316" t="s">
        <v>332</v>
      </c>
      <c r="E18" s="317" t="s">
        <v>535</v>
      </c>
    </row>
    <row r="19" spans="1:5" x14ac:dyDescent="0.25">
      <c r="A19" s="238"/>
      <c r="B19" s="238"/>
      <c r="C19" s="238"/>
      <c r="D19" s="318" t="s">
        <v>333</v>
      </c>
      <c r="E19" s="319" t="s">
        <v>480</v>
      </c>
    </row>
    <row r="20" spans="1:5" x14ac:dyDescent="0.25">
      <c r="A20" s="238"/>
      <c r="B20" s="238"/>
      <c r="C20" s="238"/>
      <c r="D20" s="318" t="s">
        <v>334</v>
      </c>
      <c r="E20" s="319" t="s">
        <v>481</v>
      </c>
    </row>
    <row r="21" spans="1:5" x14ac:dyDescent="0.25">
      <c r="A21" s="238"/>
      <c r="B21" s="238"/>
      <c r="C21" s="238"/>
      <c r="D21" s="318" t="s">
        <v>335</v>
      </c>
      <c r="E21" s="319" t="s">
        <v>482</v>
      </c>
    </row>
    <row r="22" spans="1:5" x14ac:dyDescent="0.25">
      <c r="A22" s="238"/>
      <c r="B22" s="238"/>
      <c r="C22" s="238"/>
      <c r="D22" s="318" t="s">
        <v>336</v>
      </c>
      <c r="E22" s="319" t="s">
        <v>483</v>
      </c>
    </row>
    <row r="23" spans="1:5" x14ac:dyDescent="0.25">
      <c r="A23" s="238"/>
      <c r="B23" s="238"/>
      <c r="C23" s="238"/>
      <c r="D23" s="318" t="s">
        <v>337</v>
      </c>
      <c r="E23" s="319" t="s">
        <v>536</v>
      </c>
    </row>
    <row r="24" spans="1:5" x14ac:dyDescent="0.25">
      <c r="A24" s="238"/>
      <c r="B24" s="238"/>
      <c r="C24" s="238"/>
      <c r="D24" s="318" t="s">
        <v>338</v>
      </c>
      <c r="E24" s="319" t="s">
        <v>537</v>
      </c>
    </row>
    <row r="25" spans="1:5" x14ac:dyDescent="0.25">
      <c r="A25" s="238"/>
      <c r="B25" s="238"/>
      <c r="C25" s="238"/>
      <c r="D25" s="318" t="s">
        <v>339</v>
      </c>
      <c r="E25" s="319" t="s">
        <v>538</v>
      </c>
    </row>
    <row r="26" spans="1:5" x14ac:dyDescent="0.25">
      <c r="A26" s="238"/>
      <c r="B26" s="238"/>
      <c r="C26" s="238"/>
      <c r="D26" s="318" t="s">
        <v>340</v>
      </c>
      <c r="E26" s="319" t="s">
        <v>539</v>
      </c>
    </row>
    <row r="27" spans="1:5" x14ac:dyDescent="0.25">
      <c r="A27" s="238"/>
      <c r="B27" s="238"/>
      <c r="C27" s="238"/>
      <c r="D27" s="318" t="s">
        <v>341</v>
      </c>
      <c r="E27" s="319" t="s">
        <v>540</v>
      </c>
    </row>
    <row r="28" spans="1:5" x14ac:dyDescent="0.25">
      <c r="A28" s="238"/>
      <c r="B28" s="238"/>
      <c r="C28" s="238"/>
      <c r="D28" s="318" t="s">
        <v>342</v>
      </c>
      <c r="E28" s="319" t="s">
        <v>541</v>
      </c>
    </row>
    <row r="29" spans="1:5" x14ac:dyDescent="0.25">
      <c r="A29" s="238"/>
      <c r="B29" s="238"/>
      <c r="C29" s="238"/>
      <c r="D29" s="318" t="s">
        <v>343</v>
      </c>
      <c r="E29" s="319" t="s">
        <v>542</v>
      </c>
    </row>
    <row r="30" spans="1:5" x14ac:dyDescent="0.25">
      <c r="A30" s="238"/>
      <c r="B30" s="238"/>
      <c r="C30" s="238"/>
      <c r="D30" s="316" t="s">
        <v>344</v>
      </c>
      <c r="E30" s="317" t="s">
        <v>543</v>
      </c>
    </row>
    <row r="31" spans="1:5" x14ac:dyDescent="0.25">
      <c r="A31" s="238"/>
      <c r="B31" s="238"/>
      <c r="C31" s="238"/>
      <c r="D31" s="316" t="s">
        <v>345</v>
      </c>
      <c r="E31" s="317" t="s">
        <v>544</v>
      </c>
    </row>
    <row r="32" spans="1:5" x14ac:dyDescent="0.25">
      <c r="A32" s="238"/>
      <c r="B32" s="238"/>
      <c r="C32" s="238"/>
      <c r="D32" s="316" t="s">
        <v>346</v>
      </c>
      <c r="E32" s="317" t="s">
        <v>545</v>
      </c>
    </row>
    <row r="33" spans="1:5" x14ac:dyDescent="0.25">
      <c r="A33" s="238"/>
      <c r="B33" s="238"/>
      <c r="C33" s="238"/>
      <c r="D33" s="316" t="s">
        <v>347</v>
      </c>
      <c r="E33" s="317" t="s">
        <v>546</v>
      </c>
    </row>
    <row r="34" spans="1:5" x14ac:dyDescent="0.25">
      <c r="A34" s="238"/>
      <c r="B34" s="238"/>
      <c r="C34" s="238"/>
      <c r="D34" s="318" t="s">
        <v>348</v>
      </c>
      <c r="E34" s="319" t="s">
        <v>484</v>
      </c>
    </row>
    <row r="35" spans="1:5" x14ac:dyDescent="0.25">
      <c r="A35" s="238"/>
      <c r="B35" s="238"/>
      <c r="C35" s="238"/>
      <c r="D35" s="318" t="s">
        <v>349</v>
      </c>
      <c r="E35" s="319" t="s">
        <v>485</v>
      </c>
    </row>
    <row r="36" spans="1:5" x14ac:dyDescent="0.25">
      <c r="A36" s="238"/>
      <c r="B36" s="238"/>
      <c r="C36" s="238"/>
      <c r="D36" s="318" t="s">
        <v>350</v>
      </c>
      <c r="E36" s="319" t="s">
        <v>486</v>
      </c>
    </row>
    <row r="37" spans="1:5" ht="25.5" x14ac:dyDescent="0.25">
      <c r="A37" s="238"/>
      <c r="B37" s="238"/>
      <c r="C37" s="238"/>
      <c r="D37" s="318" t="s">
        <v>351</v>
      </c>
      <c r="E37" s="319" t="s">
        <v>547</v>
      </c>
    </row>
    <row r="38" spans="1:5" ht="25.5" x14ac:dyDescent="0.25">
      <c r="A38" s="238"/>
      <c r="B38" s="238"/>
      <c r="C38" s="238"/>
      <c r="D38" s="318" t="s">
        <v>352</v>
      </c>
      <c r="E38" s="319" t="s">
        <v>548</v>
      </c>
    </row>
    <row r="39" spans="1:5" ht="25.5" x14ac:dyDescent="0.25">
      <c r="A39" s="238"/>
      <c r="B39" s="238"/>
      <c r="C39" s="238"/>
      <c r="D39" s="318" t="s">
        <v>353</v>
      </c>
      <c r="E39" s="319" t="s">
        <v>549</v>
      </c>
    </row>
    <row r="40" spans="1:5" ht="25.5" x14ac:dyDescent="0.25">
      <c r="A40" s="238"/>
      <c r="B40" s="238"/>
      <c r="C40" s="238"/>
      <c r="D40" s="318" t="s">
        <v>354</v>
      </c>
      <c r="E40" s="319" t="s">
        <v>550</v>
      </c>
    </row>
    <row r="41" spans="1:5" ht="25.5" x14ac:dyDescent="0.25">
      <c r="A41" s="238"/>
      <c r="B41" s="238"/>
      <c r="C41" s="238"/>
      <c r="D41" s="318" t="s">
        <v>355</v>
      </c>
      <c r="E41" s="319" t="s">
        <v>551</v>
      </c>
    </row>
    <row r="42" spans="1:5" x14ac:dyDescent="0.25">
      <c r="A42" s="238"/>
      <c r="B42" s="238"/>
      <c r="C42" s="238"/>
      <c r="D42" s="318" t="s">
        <v>356</v>
      </c>
      <c r="E42" s="317" t="s">
        <v>487</v>
      </c>
    </row>
    <row r="43" spans="1:5" x14ac:dyDescent="0.25">
      <c r="A43" s="238"/>
      <c r="B43" s="238"/>
      <c r="C43" s="238"/>
      <c r="D43" s="318" t="s">
        <v>357</v>
      </c>
      <c r="E43" s="317" t="s">
        <v>488</v>
      </c>
    </row>
    <row r="44" spans="1:5" x14ac:dyDescent="0.25">
      <c r="A44" s="238"/>
      <c r="B44" s="238"/>
      <c r="C44" s="238"/>
      <c r="D44" s="318" t="s">
        <v>358</v>
      </c>
      <c r="E44" s="317" t="s">
        <v>489</v>
      </c>
    </row>
    <row r="45" spans="1:5" ht="25.5" x14ac:dyDescent="0.25">
      <c r="A45" s="238"/>
      <c r="B45" s="238"/>
      <c r="C45" s="238"/>
      <c r="D45" s="318" t="s">
        <v>359</v>
      </c>
      <c r="E45" s="317" t="s">
        <v>552</v>
      </c>
    </row>
    <row r="46" spans="1:5" ht="25.5" x14ac:dyDescent="0.25">
      <c r="A46" s="238"/>
      <c r="B46" s="238"/>
      <c r="C46" s="238"/>
      <c r="D46" s="318" t="s">
        <v>360</v>
      </c>
      <c r="E46" s="317" t="s">
        <v>553</v>
      </c>
    </row>
    <row r="47" spans="1:5" ht="25.5" x14ac:dyDescent="0.25">
      <c r="A47" s="238"/>
      <c r="B47" s="238"/>
      <c r="C47" s="238"/>
      <c r="D47" s="318" t="s">
        <v>361</v>
      </c>
      <c r="E47" s="317" t="s">
        <v>554</v>
      </c>
    </row>
    <row r="48" spans="1:5" ht="25.5" x14ac:dyDescent="0.25">
      <c r="A48" s="238"/>
      <c r="B48" s="238"/>
      <c r="C48" s="238"/>
      <c r="D48" s="318" t="s">
        <v>362</v>
      </c>
      <c r="E48" s="317" t="s">
        <v>555</v>
      </c>
    </row>
    <row r="49" spans="1:5" ht="25.5" x14ac:dyDescent="0.25">
      <c r="A49" s="238"/>
      <c r="B49" s="238"/>
      <c r="C49" s="238"/>
      <c r="D49" s="318" t="s">
        <v>363</v>
      </c>
      <c r="E49" s="317" t="s">
        <v>556</v>
      </c>
    </row>
    <row r="50" spans="1:5" x14ac:dyDescent="0.25">
      <c r="A50" s="238"/>
      <c r="B50" s="238"/>
      <c r="C50" s="238"/>
      <c r="D50" s="318" t="s">
        <v>364</v>
      </c>
      <c r="E50" s="319" t="s">
        <v>490</v>
      </c>
    </row>
    <row r="51" spans="1:5" x14ac:dyDescent="0.25">
      <c r="A51" s="238"/>
      <c r="B51" s="238"/>
      <c r="C51" s="238"/>
      <c r="D51" s="318" t="s">
        <v>365</v>
      </c>
      <c r="E51" s="319" t="s">
        <v>491</v>
      </c>
    </row>
    <row r="52" spans="1:5" x14ac:dyDescent="0.25">
      <c r="A52" s="238"/>
      <c r="B52" s="238"/>
      <c r="C52" s="238"/>
      <c r="D52" s="318" t="s">
        <v>366</v>
      </c>
      <c r="E52" s="319" t="s">
        <v>492</v>
      </c>
    </row>
    <row r="53" spans="1:5" ht="25.5" x14ac:dyDescent="0.25">
      <c r="A53" s="238"/>
      <c r="B53" s="238"/>
      <c r="C53" s="238"/>
      <c r="D53" s="318" t="s">
        <v>367</v>
      </c>
      <c r="E53" s="319" t="s">
        <v>503</v>
      </c>
    </row>
    <row r="54" spans="1:5" ht="25.5" x14ac:dyDescent="0.25">
      <c r="A54" s="238"/>
      <c r="B54" s="238"/>
      <c r="C54" s="238"/>
      <c r="D54" s="318" t="s">
        <v>368</v>
      </c>
      <c r="E54" s="319" t="s">
        <v>504</v>
      </c>
    </row>
    <row r="55" spans="1:5" ht="25.5" x14ac:dyDescent="0.25">
      <c r="A55" s="238"/>
      <c r="B55" s="238"/>
      <c r="C55" s="238"/>
      <c r="D55" s="318" t="s">
        <v>369</v>
      </c>
      <c r="E55" s="319" t="s">
        <v>505</v>
      </c>
    </row>
    <row r="56" spans="1:5" ht="25.5" x14ac:dyDescent="0.25">
      <c r="A56" s="238"/>
      <c r="B56" s="238"/>
      <c r="C56" s="238"/>
      <c r="D56" s="318" t="s">
        <v>370</v>
      </c>
      <c r="E56" s="319" t="s">
        <v>506</v>
      </c>
    </row>
    <row r="57" spans="1:5" ht="25.5" x14ac:dyDescent="0.25">
      <c r="A57" s="238"/>
      <c r="B57" s="238"/>
      <c r="C57" s="238"/>
      <c r="D57" s="318" t="s">
        <v>371</v>
      </c>
      <c r="E57" s="319" t="s">
        <v>507</v>
      </c>
    </row>
    <row r="58" spans="1:5" x14ac:dyDescent="0.25">
      <c r="A58" s="238"/>
      <c r="B58" s="238"/>
      <c r="C58" s="238"/>
      <c r="D58" s="318" t="s">
        <v>372</v>
      </c>
      <c r="E58" s="317" t="s">
        <v>493</v>
      </c>
    </row>
    <row r="59" spans="1:5" x14ac:dyDescent="0.25">
      <c r="A59" s="238"/>
      <c r="B59" s="238"/>
      <c r="C59" s="238"/>
      <c r="D59" s="318" t="s">
        <v>373</v>
      </c>
      <c r="E59" s="317" t="s">
        <v>494</v>
      </c>
    </row>
    <row r="60" spans="1:5" x14ac:dyDescent="0.25">
      <c r="A60" s="238"/>
      <c r="B60" s="238"/>
      <c r="C60" s="238"/>
      <c r="D60" s="318" t="s">
        <v>374</v>
      </c>
      <c r="E60" s="317" t="s">
        <v>495</v>
      </c>
    </row>
    <row r="61" spans="1:5" ht="25.5" x14ac:dyDescent="0.25">
      <c r="A61" s="238"/>
      <c r="B61" s="238"/>
      <c r="C61" s="238"/>
      <c r="D61" s="318" t="s">
        <v>375</v>
      </c>
      <c r="E61" s="317" t="s">
        <v>508</v>
      </c>
    </row>
    <row r="62" spans="1:5" ht="25.5" x14ac:dyDescent="0.25">
      <c r="A62" s="238"/>
      <c r="B62" s="238"/>
      <c r="C62" s="238"/>
      <c r="D62" s="318" t="s">
        <v>376</v>
      </c>
      <c r="E62" s="317" t="s">
        <v>509</v>
      </c>
    </row>
    <row r="63" spans="1:5" ht="25.5" x14ac:dyDescent="0.25">
      <c r="A63" s="238"/>
      <c r="B63" s="238"/>
      <c r="C63" s="238"/>
      <c r="D63" s="318" t="s">
        <v>377</v>
      </c>
      <c r="E63" s="317" t="s">
        <v>510</v>
      </c>
    </row>
    <row r="64" spans="1:5" ht="25.5" x14ac:dyDescent="0.25">
      <c r="A64" s="238"/>
      <c r="B64" s="238"/>
      <c r="C64" s="238"/>
      <c r="D64" s="318" t="s">
        <v>378</v>
      </c>
      <c r="E64" s="317" t="s">
        <v>511</v>
      </c>
    </row>
    <row r="65" spans="1:5" ht="25.5" x14ac:dyDescent="0.25">
      <c r="A65" s="238"/>
      <c r="B65" s="238"/>
      <c r="C65" s="238"/>
      <c r="D65" s="318" t="s">
        <v>379</v>
      </c>
      <c r="E65" s="317" t="s">
        <v>512</v>
      </c>
    </row>
    <row r="66" spans="1:5" x14ac:dyDescent="0.25">
      <c r="A66" s="238"/>
      <c r="B66" s="238"/>
      <c r="C66" s="238"/>
      <c r="D66" s="318" t="s">
        <v>380</v>
      </c>
      <c r="E66" s="319" t="s">
        <v>496</v>
      </c>
    </row>
    <row r="67" spans="1:5" x14ac:dyDescent="0.25">
      <c r="A67" s="238"/>
      <c r="B67" s="238"/>
      <c r="C67" s="238"/>
      <c r="D67" s="318" t="s">
        <v>381</v>
      </c>
      <c r="E67" s="319" t="s">
        <v>497</v>
      </c>
    </row>
    <row r="68" spans="1:5" x14ac:dyDescent="0.25">
      <c r="A68" s="238"/>
      <c r="B68" s="238"/>
      <c r="C68" s="238"/>
      <c r="D68" s="318" t="s">
        <v>382</v>
      </c>
      <c r="E68" s="319" t="s">
        <v>498</v>
      </c>
    </row>
    <row r="69" spans="1:5" ht="25.5" x14ac:dyDescent="0.25">
      <c r="A69" s="238"/>
      <c r="B69" s="238"/>
      <c r="C69" s="238"/>
      <c r="D69" s="318" t="s">
        <v>383</v>
      </c>
      <c r="E69" s="319" t="s">
        <v>513</v>
      </c>
    </row>
    <row r="70" spans="1:5" ht="25.5" x14ac:dyDescent="0.25">
      <c r="A70" s="238"/>
      <c r="B70" s="238"/>
      <c r="C70" s="238"/>
      <c r="D70" s="318" t="s">
        <v>384</v>
      </c>
      <c r="E70" s="319" t="s">
        <v>514</v>
      </c>
    </row>
    <row r="71" spans="1:5" ht="25.5" x14ac:dyDescent="0.25">
      <c r="A71" s="238"/>
      <c r="B71" s="238"/>
      <c r="C71" s="238"/>
      <c r="D71" s="318" t="s">
        <v>385</v>
      </c>
      <c r="E71" s="319" t="s">
        <v>516</v>
      </c>
    </row>
    <row r="72" spans="1:5" ht="25.5" x14ac:dyDescent="0.25">
      <c r="A72" s="238"/>
      <c r="B72" s="238"/>
      <c r="C72" s="238"/>
      <c r="D72" s="318" t="s">
        <v>386</v>
      </c>
      <c r="E72" s="319" t="s">
        <v>515</v>
      </c>
    </row>
    <row r="73" spans="1:5" ht="25.5" x14ac:dyDescent="0.25">
      <c r="A73" s="238"/>
      <c r="B73" s="238"/>
      <c r="C73" s="238"/>
      <c r="D73" s="318" t="s">
        <v>387</v>
      </c>
      <c r="E73" s="319" t="s">
        <v>517</v>
      </c>
    </row>
    <row r="74" spans="1:5" x14ac:dyDescent="0.25">
      <c r="A74" s="238"/>
      <c r="B74" s="238"/>
      <c r="C74" s="238"/>
      <c r="D74" s="318" t="s">
        <v>388</v>
      </c>
      <c r="E74" s="317" t="s">
        <v>499</v>
      </c>
    </row>
    <row r="75" spans="1:5" x14ac:dyDescent="0.25">
      <c r="A75" s="238"/>
      <c r="B75" s="238"/>
      <c r="C75" s="238"/>
      <c r="D75" s="318" t="s">
        <v>389</v>
      </c>
      <c r="E75" s="317" t="s">
        <v>500</v>
      </c>
    </row>
    <row r="76" spans="1:5" x14ac:dyDescent="0.25">
      <c r="A76" s="238"/>
      <c r="B76" s="238"/>
      <c r="C76" s="238"/>
      <c r="D76" s="318" t="s">
        <v>390</v>
      </c>
      <c r="E76" s="317" t="s">
        <v>501</v>
      </c>
    </row>
    <row r="77" spans="1:5" ht="25.5" x14ac:dyDescent="0.25">
      <c r="A77" s="238"/>
      <c r="B77" s="238"/>
      <c r="C77" s="238"/>
      <c r="D77" s="318" t="s">
        <v>391</v>
      </c>
      <c r="E77" s="317" t="s">
        <v>518</v>
      </c>
    </row>
    <row r="78" spans="1:5" ht="25.5" x14ac:dyDescent="0.25">
      <c r="A78" s="238"/>
      <c r="B78" s="238"/>
      <c r="C78" s="238"/>
      <c r="D78" s="318" t="s">
        <v>392</v>
      </c>
      <c r="E78" s="317" t="s">
        <v>519</v>
      </c>
    </row>
    <row r="79" spans="1:5" ht="25.5" x14ac:dyDescent="0.25">
      <c r="A79" s="238"/>
      <c r="B79" s="238"/>
      <c r="C79" s="238"/>
      <c r="D79" s="318" t="s">
        <v>393</v>
      </c>
      <c r="E79" s="317" t="s">
        <v>520</v>
      </c>
    </row>
    <row r="80" spans="1:5" ht="25.5" x14ac:dyDescent="0.25">
      <c r="A80" s="238"/>
      <c r="B80" s="238"/>
      <c r="C80" s="238"/>
      <c r="D80" s="318" t="s">
        <v>394</v>
      </c>
      <c r="E80" s="317" t="s">
        <v>521</v>
      </c>
    </row>
    <row r="81" spans="1:5" ht="25.5" x14ac:dyDescent="0.25">
      <c r="A81" s="238"/>
      <c r="B81" s="238"/>
      <c r="C81" s="238"/>
      <c r="D81" s="318" t="s">
        <v>395</v>
      </c>
      <c r="E81" s="317" t="s">
        <v>522</v>
      </c>
    </row>
    <row r="82" spans="1:5" x14ac:dyDescent="0.25">
      <c r="A82" s="238"/>
      <c r="B82" s="238"/>
      <c r="C82" s="238"/>
      <c r="D82" s="318" t="s">
        <v>396</v>
      </c>
      <c r="E82" s="319" t="s">
        <v>523</v>
      </c>
    </row>
    <row r="83" spans="1:5" x14ac:dyDescent="0.25">
      <c r="A83" s="238"/>
      <c r="B83" s="238"/>
      <c r="C83" s="238"/>
      <c r="D83" s="318" t="s">
        <v>397</v>
      </c>
      <c r="E83" s="319" t="s">
        <v>524</v>
      </c>
    </row>
    <row r="84" spans="1:5" ht="15.75" thickBot="1" x14ac:dyDescent="0.3">
      <c r="A84" s="238"/>
      <c r="B84" s="238"/>
      <c r="C84" s="238"/>
      <c r="D84" s="321" t="s">
        <v>398</v>
      </c>
      <c r="E84" s="320" t="s">
        <v>502</v>
      </c>
    </row>
  </sheetData>
  <mergeCells count="3">
    <mergeCell ref="D1:E1"/>
    <mergeCell ref="A1:B1"/>
    <mergeCell ref="D5:E5"/>
  </mergeCells>
  <hyperlinks>
    <hyperlink ref="D6" location="'C1'!A1" display="C1"/>
    <hyperlink ref="D7" location="'C2'!A1" display="C2"/>
    <hyperlink ref="D8" location="'C3-C4'!A1" display="C3"/>
    <hyperlink ref="D9" location="'C3-C4'!A45" display="C4"/>
    <hyperlink ref="D10" location="'C5-C6'!A1" display="C5"/>
    <hyperlink ref="D11" location="'C5-C6'!A31" display="C6"/>
    <hyperlink ref="D12" location="'C7'!A1" display="C7"/>
    <hyperlink ref="D13" location="'C8,C10,C12'!A1" display="C8"/>
    <hyperlink ref="D14" location="'C9,C11,C13'!A1" display="C9"/>
    <hyperlink ref="D15" location="'C8,C10,C12'!A46" display="C10"/>
    <hyperlink ref="D16" location="'C9,C11,C13'!A47" display="C11"/>
    <hyperlink ref="D17" location="'C8,C10,C12'!A91" display="C12"/>
    <hyperlink ref="D18" location="'C9,C11,C13'!A91" display="C13"/>
    <hyperlink ref="D19" location="'C14-C17'!A1" display="C14"/>
    <hyperlink ref="D20" location="'C14-C17'!A30" display="C15"/>
    <hyperlink ref="D21" location="'C14-C17'!A81" display="C16"/>
    <hyperlink ref="D22" location="'C14-C17'!A131" display="C17"/>
    <hyperlink ref="D23" location="'C18'!A1" display="C18"/>
    <hyperlink ref="D24" location="'C19-24'!A1" display="C19"/>
    <hyperlink ref="D25" location="'C19-24'!AD2" display="C20"/>
    <hyperlink ref="D26" location="'C19-24'!A47" display="C21"/>
    <hyperlink ref="D27" location="'C19-24'!AD44" display="C22"/>
    <hyperlink ref="D28" location="'C19-24'!A94" display="C23"/>
    <hyperlink ref="D29" location="'C19-24'!AD91" display="C24"/>
    <hyperlink ref="D30" location="'C25'!A1" display="C25"/>
    <hyperlink ref="D31" location="'C26-C28'!A1" display="C26"/>
    <hyperlink ref="D32:D33" r:id="rId1" location="'C26-C28'!A1" display="C26"/>
    <hyperlink ref="D32" location="'C26-C28'!A34" display="C27"/>
    <hyperlink ref="D33" location="'C26-C28'!A67" display="C28"/>
    <hyperlink ref="D34:D35" r:id="rId2" location="'C26-C28'!A1" display="C26"/>
    <hyperlink ref="D34" location="'C29'!A1" display="C29"/>
    <hyperlink ref="D4" location="PORTADA!A1" display="PORTADA"/>
    <hyperlink ref="D5:E5" location="FUNCIONARIOS!A1" display="FUNCIONARIOS QUE PARTICIPARON EN LA PUBLICACIÓN"/>
    <hyperlink ref="D35" location="'C30-31'!A1" display="C30"/>
    <hyperlink ref="D36" location="'C30-31'!A45" display="C31"/>
    <hyperlink ref="D37" location="'C32'!A1" display="C32"/>
    <hyperlink ref="D38" location="'C33-36'!A1" display="C33"/>
    <hyperlink ref="D39" location="'C33-36'!AD5" display="C34"/>
    <hyperlink ref="D40" location="'C33-36'!A49" display="C35"/>
    <hyperlink ref="D41" location="'C33-36'!AD49" display="C36"/>
    <hyperlink ref="D42" location="'C37'!A1" display="C37"/>
    <hyperlink ref="D43" location="'C38-39'!A1" display="C38"/>
    <hyperlink ref="D44" location="'C38-39'!A52" display="C39"/>
    <hyperlink ref="D45" location="'C40'!A1" display="C40"/>
    <hyperlink ref="D46" location="'C41-44'!A1" display="C41"/>
    <hyperlink ref="D47" location="'C41-44'!AD3" display="C42"/>
    <hyperlink ref="D49" location="'C41-44'!AD49" display="C44"/>
    <hyperlink ref="D48" location="'C41-44'!A49" display="C43"/>
    <hyperlink ref="D50" location="'C45'!A1" display="C45"/>
    <hyperlink ref="D51" location="'C46-47'!A1" display="C46"/>
    <hyperlink ref="D52" location="'C46-47'!A52" display="C47"/>
    <hyperlink ref="D53" location="'C48'!A1" display="C48"/>
    <hyperlink ref="D54" location="'C49-52'!A1" display="C49"/>
    <hyperlink ref="D55" location="'C49-52'!AD3" display="C50"/>
    <hyperlink ref="D56" location="'C49-52'!A49" display="C51"/>
    <hyperlink ref="D57" location="'C49-52'!AD49" display="C52"/>
    <hyperlink ref="D58" location="'C53'!A1" display="C53"/>
    <hyperlink ref="D59" location="'C54-55'!A1" display="C54"/>
    <hyperlink ref="D60" location="'C54-55'!A52" display="C55"/>
    <hyperlink ref="D61" location="'C56'!A1" display="C56"/>
    <hyperlink ref="D62" location="'C57-60'!A1" display="C57"/>
    <hyperlink ref="D63" location="'C57-60'!AD3" display="C58"/>
    <hyperlink ref="D64" location="'C57-60'!A49" display="C59"/>
    <hyperlink ref="D65" location="'C57-60'!AD49" display="C60"/>
    <hyperlink ref="D66" location="'C61'!A1" display="C61"/>
    <hyperlink ref="D67" location="'C62-63'!A1" display="C62"/>
    <hyperlink ref="D68" location="'C62-63'!A53" display="C63"/>
    <hyperlink ref="D69" location="'C64'!A1" display="C64"/>
    <hyperlink ref="D70" location="'C65-68'!A1" display="C65"/>
    <hyperlink ref="D71" location="'C65-68'!AD3" display="C66"/>
    <hyperlink ref="D72" location="'C65-68'!A49" display="C67"/>
    <hyperlink ref="D73" location="'C65-68'!AD49" display="C68"/>
    <hyperlink ref="D74" location="'C69'!A1" display="C69"/>
    <hyperlink ref="D75" location="'C70-71'!A1" display="C70"/>
    <hyperlink ref="D76" location="'C70-71'!A53" display="C71"/>
    <hyperlink ref="D77" location="'C72'!A1" display="C72"/>
    <hyperlink ref="D82" location="'C77'!A1" display="C77"/>
    <hyperlink ref="D83" location="'C78'!A1" display="C78"/>
    <hyperlink ref="D84" location="'C79'!A1" display="C79"/>
    <hyperlink ref="D78" location="'C73-76'!A1" display="C73"/>
    <hyperlink ref="D79" location="'C73-76'!AD3" display="C74"/>
    <hyperlink ref="D80" location="'C73-76'!A49" display="C75"/>
    <hyperlink ref="D81" location="'C73-76'!AD49" display="C76"/>
  </hyperlinks>
  <printOptions horizontalCentered="1"/>
  <pageMargins left="0.70866141732283472" right="0.70866141732283472" top="0.74803149606299213" bottom="0.74803149606299213" header="0.31496062992125984" footer="0.31496062992125984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7"/>
  <sheetViews>
    <sheetView topLeftCell="A70" zoomScaleNormal="100" zoomScaleSheetLayoutView="100" workbookViewId="0">
      <selection activeCell="W92" sqref="W92:X93"/>
    </sheetView>
  </sheetViews>
  <sheetFormatPr baseColWidth="10" defaultRowHeight="12.75" x14ac:dyDescent="0.25"/>
  <cols>
    <col min="1" max="1" width="22.28515625" style="42" customWidth="1"/>
    <col min="2" max="21" width="8.28515625" style="46" customWidth="1"/>
    <col min="22" max="259" width="11.42578125" style="46"/>
    <col min="260" max="260" width="29.140625" style="46" customWidth="1"/>
    <col min="261" max="276" width="8.42578125" style="46" customWidth="1"/>
    <col min="277" max="515" width="11.42578125" style="46"/>
    <col min="516" max="516" width="29.140625" style="46" customWidth="1"/>
    <col min="517" max="532" width="8.42578125" style="46" customWidth="1"/>
    <col min="533" max="771" width="11.42578125" style="46"/>
    <col min="772" max="772" width="29.140625" style="46" customWidth="1"/>
    <col min="773" max="788" width="8.42578125" style="46" customWidth="1"/>
    <col min="789" max="1027" width="11.42578125" style="46"/>
    <col min="1028" max="1028" width="29.140625" style="46" customWidth="1"/>
    <col min="1029" max="1044" width="8.42578125" style="46" customWidth="1"/>
    <col min="1045" max="1283" width="11.42578125" style="46"/>
    <col min="1284" max="1284" width="29.140625" style="46" customWidth="1"/>
    <col min="1285" max="1300" width="8.42578125" style="46" customWidth="1"/>
    <col min="1301" max="1539" width="11.42578125" style="46"/>
    <col min="1540" max="1540" width="29.140625" style="46" customWidth="1"/>
    <col min="1541" max="1556" width="8.42578125" style="46" customWidth="1"/>
    <col min="1557" max="1795" width="11.42578125" style="46"/>
    <col min="1796" max="1796" width="29.140625" style="46" customWidth="1"/>
    <col min="1797" max="1812" width="8.42578125" style="46" customWidth="1"/>
    <col min="1813" max="2051" width="11.42578125" style="46"/>
    <col min="2052" max="2052" width="29.140625" style="46" customWidth="1"/>
    <col min="2053" max="2068" width="8.42578125" style="46" customWidth="1"/>
    <col min="2069" max="2307" width="11.42578125" style="46"/>
    <col min="2308" max="2308" width="29.140625" style="46" customWidth="1"/>
    <col min="2309" max="2324" width="8.42578125" style="46" customWidth="1"/>
    <col min="2325" max="2563" width="11.42578125" style="46"/>
    <col min="2564" max="2564" width="29.140625" style="46" customWidth="1"/>
    <col min="2565" max="2580" width="8.42578125" style="46" customWidth="1"/>
    <col min="2581" max="2819" width="11.42578125" style="46"/>
    <col min="2820" max="2820" width="29.140625" style="46" customWidth="1"/>
    <col min="2821" max="2836" width="8.42578125" style="46" customWidth="1"/>
    <col min="2837" max="3075" width="11.42578125" style="46"/>
    <col min="3076" max="3076" width="29.140625" style="46" customWidth="1"/>
    <col min="3077" max="3092" width="8.42578125" style="46" customWidth="1"/>
    <col min="3093" max="3331" width="11.42578125" style="46"/>
    <col min="3332" max="3332" width="29.140625" style="46" customWidth="1"/>
    <col min="3333" max="3348" width="8.42578125" style="46" customWidth="1"/>
    <col min="3349" max="3587" width="11.42578125" style="46"/>
    <col min="3588" max="3588" width="29.140625" style="46" customWidth="1"/>
    <col min="3589" max="3604" width="8.42578125" style="46" customWidth="1"/>
    <col min="3605" max="3843" width="11.42578125" style="46"/>
    <col min="3844" max="3844" width="29.140625" style="46" customWidth="1"/>
    <col min="3845" max="3860" width="8.42578125" style="46" customWidth="1"/>
    <col min="3861" max="4099" width="11.42578125" style="46"/>
    <col min="4100" max="4100" width="29.140625" style="46" customWidth="1"/>
    <col min="4101" max="4116" width="8.42578125" style="46" customWidth="1"/>
    <col min="4117" max="4355" width="11.42578125" style="46"/>
    <col min="4356" max="4356" width="29.140625" style="46" customWidth="1"/>
    <col min="4357" max="4372" width="8.42578125" style="46" customWidth="1"/>
    <col min="4373" max="4611" width="11.42578125" style="46"/>
    <col min="4612" max="4612" width="29.140625" style="46" customWidth="1"/>
    <col min="4613" max="4628" width="8.42578125" style="46" customWidth="1"/>
    <col min="4629" max="4867" width="11.42578125" style="46"/>
    <col min="4868" max="4868" width="29.140625" style="46" customWidth="1"/>
    <col min="4869" max="4884" width="8.42578125" style="46" customWidth="1"/>
    <col min="4885" max="5123" width="11.42578125" style="46"/>
    <col min="5124" max="5124" width="29.140625" style="46" customWidth="1"/>
    <col min="5125" max="5140" width="8.42578125" style="46" customWidth="1"/>
    <col min="5141" max="5379" width="11.42578125" style="46"/>
    <col min="5380" max="5380" width="29.140625" style="46" customWidth="1"/>
    <col min="5381" max="5396" width="8.42578125" style="46" customWidth="1"/>
    <col min="5397" max="5635" width="11.42578125" style="46"/>
    <col min="5636" max="5636" width="29.140625" style="46" customWidth="1"/>
    <col min="5637" max="5652" width="8.42578125" style="46" customWidth="1"/>
    <col min="5653" max="5891" width="11.42578125" style="46"/>
    <col min="5892" max="5892" width="29.140625" style="46" customWidth="1"/>
    <col min="5893" max="5908" width="8.42578125" style="46" customWidth="1"/>
    <col min="5909" max="6147" width="11.42578125" style="46"/>
    <col min="6148" max="6148" width="29.140625" style="46" customWidth="1"/>
    <col min="6149" max="6164" width="8.42578125" style="46" customWidth="1"/>
    <col min="6165" max="6403" width="11.42578125" style="46"/>
    <col min="6404" max="6404" width="29.140625" style="46" customWidth="1"/>
    <col min="6405" max="6420" width="8.42578125" style="46" customWidth="1"/>
    <col min="6421" max="6659" width="11.42578125" style="46"/>
    <col min="6660" max="6660" width="29.140625" style="46" customWidth="1"/>
    <col min="6661" max="6676" width="8.42578125" style="46" customWidth="1"/>
    <col min="6677" max="6915" width="11.42578125" style="46"/>
    <col min="6916" max="6916" width="29.140625" style="46" customWidth="1"/>
    <col min="6917" max="6932" width="8.42578125" style="46" customWidth="1"/>
    <col min="6933" max="7171" width="11.42578125" style="46"/>
    <col min="7172" max="7172" width="29.140625" style="46" customWidth="1"/>
    <col min="7173" max="7188" width="8.42578125" style="46" customWidth="1"/>
    <col min="7189" max="7427" width="11.42578125" style="46"/>
    <col min="7428" max="7428" width="29.140625" style="46" customWidth="1"/>
    <col min="7429" max="7444" width="8.42578125" style="46" customWidth="1"/>
    <col min="7445" max="7683" width="11.42578125" style="46"/>
    <col min="7684" max="7684" width="29.140625" style="46" customWidth="1"/>
    <col min="7685" max="7700" width="8.42578125" style="46" customWidth="1"/>
    <col min="7701" max="7939" width="11.42578125" style="46"/>
    <col min="7940" max="7940" width="29.140625" style="46" customWidth="1"/>
    <col min="7941" max="7956" width="8.42578125" style="46" customWidth="1"/>
    <col min="7957" max="8195" width="11.42578125" style="46"/>
    <col min="8196" max="8196" width="29.140625" style="46" customWidth="1"/>
    <col min="8197" max="8212" width="8.42578125" style="46" customWidth="1"/>
    <col min="8213" max="8451" width="11.42578125" style="46"/>
    <col min="8452" max="8452" width="29.140625" style="46" customWidth="1"/>
    <col min="8453" max="8468" width="8.42578125" style="46" customWidth="1"/>
    <col min="8469" max="8707" width="11.42578125" style="46"/>
    <col min="8708" max="8708" width="29.140625" style="46" customWidth="1"/>
    <col min="8709" max="8724" width="8.42578125" style="46" customWidth="1"/>
    <col min="8725" max="8963" width="11.42578125" style="46"/>
    <col min="8964" max="8964" width="29.140625" style="46" customWidth="1"/>
    <col min="8965" max="8980" width="8.42578125" style="46" customWidth="1"/>
    <col min="8981" max="9219" width="11.42578125" style="46"/>
    <col min="9220" max="9220" width="29.140625" style="46" customWidth="1"/>
    <col min="9221" max="9236" width="8.42578125" style="46" customWidth="1"/>
    <col min="9237" max="9475" width="11.42578125" style="46"/>
    <col min="9476" max="9476" width="29.140625" style="46" customWidth="1"/>
    <col min="9477" max="9492" width="8.42578125" style="46" customWidth="1"/>
    <col min="9493" max="9731" width="11.42578125" style="46"/>
    <col min="9732" max="9732" width="29.140625" style="46" customWidth="1"/>
    <col min="9733" max="9748" width="8.42578125" style="46" customWidth="1"/>
    <col min="9749" max="9987" width="11.42578125" style="46"/>
    <col min="9988" max="9988" width="29.140625" style="46" customWidth="1"/>
    <col min="9989" max="10004" width="8.42578125" style="46" customWidth="1"/>
    <col min="10005" max="10243" width="11.42578125" style="46"/>
    <col min="10244" max="10244" width="29.140625" style="46" customWidth="1"/>
    <col min="10245" max="10260" width="8.42578125" style="46" customWidth="1"/>
    <col min="10261" max="10499" width="11.42578125" style="46"/>
    <col min="10500" max="10500" width="29.140625" style="46" customWidth="1"/>
    <col min="10501" max="10516" width="8.42578125" style="46" customWidth="1"/>
    <col min="10517" max="10755" width="11.42578125" style="46"/>
    <col min="10756" max="10756" width="29.140625" style="46" customWidth="1"/>
    <col min="10757" max="10772" width="8.42578125" style="46" customWidth="1"/>
    <col min="10773" max="11011" width="11.42578125" style="46"/>
    <col min="11012" max="11012" width="29.140625" style="46" customWidth="1"/>
    <col min="11013" max="11028" width="8.42578125" style="46" customWidth="1"/>
    <col min="11029" max="11267" width="11.42578125" style="46"/>
    <col min="11268" max="11268" width="29.140625" style="46" customWidth="1"/>
    <col min="11269" max="11284" width="8.42578125" style="46" customWidth="1"/>
    <col min="11285" max="11523" width="11.42578125" style="46"/>
    <col min="11524" max="11524" width="29.140625" style="46" customWidth="1"/>
    <col min="11525" max="11540" width="8.42578125" style="46" customWidth="1"/>
    <col min="11541" max="11779" width="11.42578125" style="46"/>
    <col min="11780" max="11780" width="29.140625" style="46" customWidth="1"/>
    <col min="11781" max="11796" width="8.42578125" style="46" customWidth="1"/>
    <col min="11797" max="12035" width="11.42578125" style="46"/>
    <col min="12036" max="12036" width="29.140625" style="46" customWidth="1"/>
    <col min="12037" max="12052" width="8.42578125" style="46" customWidth="1"/>
    <col min="12053" max="12291" width="11.42578125" style="46"/>
    <col min="12292" max="12292" width="29.140625" style="46" customWidth="1"/>
    <col min="12293" max="12308" width="8.42578125" style="46" customWidth="1"/>
    <col min="12309" max="12547" width="11.42578125" style="46"/>
    <col min="12548" max="12548" width="29.140625" style="46" customWidth="1"/>
    <col min="12549" max="12564" width="8.42578125" style="46" customWidth="1"/>
    <col min="12565" max="12803" width="11.42578125" style="46"/>
    <col min="12804" max="12804" width="29.140625" style="46" customWidth="1"/>
    <col min="12805" max="12820" width="8.42578125" style="46" customWidth="1"/>
    <col min="12821" max="13059" width="11.42578125" style="46"/>
    <col min="13060" max="13060" width="29.140625" style="46" customWidth="1"/>
    <col min="13061" max="13076" width="8.42578125" style="46" customWidth="1"/>
    <col min="13077" max="13315" width="11.42578125" style="46"/>
    <col min="13316" max="13316" width="29.140625" style="46" customWidth="1"/>
    <col min="13317" max="13332" width="8.42578125" style="46" customWidth="1"/>
    <col min="13333" max="13571" width="11.42578125" style="46"/>
    <col min="13572" max="13572" width="29.140625" style="46" customWidth="1"/>
    <col min="13573" max="13588" width="8.42578125" style="46" customWidth="1"/>
    <col min="13589" max="13827" width="11.42578125" style="46"/>
    <col min="13828" max="13828" width="29.140625" style="46" customWidth="1"/>
    <col min="13829" max="13844" width="8.42578125" style="46" customWidth="1"/>
    <col min="13845" max="14083" width="11.42578125" style="46"/>
    <col min="14084" max="14084" width="29.140625" style="46" customWidth="1"/>
    <col min="14085" max="14100" width="8.42578125" style="46" customWidth="1"/>
    <col min="14101" max="14339" width="11.42578125" style="46"/>
    <col min="14340" max="14340" width="29.140625" style="46" customWidth="1"/>
    <col min="14341" max="14356" width="8.42578125" style="46" customWidth="1"/>
    <col min="14357" max="14595" width="11.42578125" style="46"/>
    <col min="14596" max="14596" width="29.140625" style="46" customWidth="1"/>
    <col min="14597" max="14612" width="8.42578125" style="46" customWidth="1"/>
    <col min="14613" max="14851" width="11.42578125" style="46"/>
    <col min="14852" max="14852" width="29.140625" style="46" customWidth="1"/>
    <col min="14853" max="14868" width="8.42578125" style="46" customWidth="1"/>
    <col min="14869" max="15107" width="11.42578125" style="46"/>
    <col min="15108" max="15108" width="29.140625" style="46" customWidth="1"/>
    <col min="15109" max="15124" width="8.42578125" style="46" customWidth="1"/>
    <col min="15125" max="15363" width="11.42578125" style="46"/>
    <col min="15364" max="15364" width="29.140625" style="46" customWidth="1"/>
    <col min="15365" max="15380" width="8.42578125" style="46" customWidth="1"/>
    <col min="15381" max="15619" width="11.42578125" style="46"/>
    <col min="15620" max="15620" width="29.140625" style="46" customWidth="1"/>
    <col min="15621" max="15636" width="8.42578125" style="46" customWidth="1"/>
    <col min="15637" max="15875" width="11.42578125" style="46"/>
    <col min="15876" max="15876" width="29.140625" style="46" customWidth="1"/>
    <col min="15877" max="15892" width="8.42578125" style="46" customWidth="1"/>
    <col min="15893" max="16131" width="11.42578125" style="46"/>
    <col min="16132" max="16132" width="29.140625" style="46" customWidth="1"/>
    <col min="16133" max="16148" width="8.42578125" style="46" customWidth="1"/>
    <col min="16149" max="16384" width="11.42578125" style="46"/>
  </cols>
  <sheetData>
    <row r="1" spans="1:24" ht="15" customHeight="1" x14ac:dyDescent="0.25">
      <c r="A1" s="275" t="s">
        <v>415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9"/>
      <c r="W1"/>
      <c r="X1"/>
    </row>
    <row r="2" spans="1:24" ht="15" customHeight="1" x14ac:dyDescent="0.2">
      <c r="A2" s="275" t="s">
        <v>49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9"/>
      <c r="W2" s="326" t="s">
        <v>317</v>
      </c>
      <c r="X2" s="326"/>
    </row>
    <row r="3" spans="1:24" ht="15" customHeight="1" x14ac:dyDescent="0.2">
      <c r="A3" s="275" t="s">
        <v>234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30"/>
      <c r="W3" s="326"/>
      <c r="X3" s="326"/>
    </row>
    <row r="4" spans="1:24" ht="15" customHeight="1" x14ac:dyDescent="0.25">
      <c r="A4" s="275" t="s">
        <v>230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</row>
    <row r="5" spans="1:24" ht="15" customHeight="1" x14ac:dyDescent="0.25">
      <c r="A5" s="275" t="s">
        <v>461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</row>
    <row r="6" spans="1:24" ht="15" customHeight="1" x14ac:dyDescent="0.25">
      <c r="A6" s="277" t="s">
        <v>37</v>
      </c>
      <c r="B6" s="277"/>
      <c r="C6" s="277"/>
      <c r="D6" s="277"/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</row>
    <row r="7" spans="1:24" ht="15" customHeight="1" thickBot="1" x14ac:dyDescent="0.3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268"/>
      <c r="T7" s="297"/>
      <c r="U7" s="311"/>
    </row>
    <row r="8" spans="1:24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</row>
    <row r="9" spans="1:24" s="84" customFormat="1" ht="15" customHeight="1" x14ac:dyDescent="0.25">
      <c r="A9" s="71"/>
    </row>
    <row r="10" spans="1:24" ht="15" customHeight="1" x14ac:dyDescent="0.25">
      <c r="A10" s="72" t="s">
        <v>19</v>
      </c>
      <c r="B10" s="85">
        <f>+[1]ABSOL!L9/([1]ABSOL!L9+[1]ABSOL!L52+[1]ABSOL!L95)*100</f>
        <v>57.736352059145624</v>
      </c>
      <c r="C10" s="85">
        <f>+'C8,C10,C12'!C10/('C8,C10,C12'!C10+'C8,C10,C12'!C55+'C8,C10,C12'!C99)*100</f>
        <v>54.852358113882495</v>
      </c>
      <c r="D10" s="85">
        <f>+'C8,C10,C12'!D10/('C8,C10,C12'!D10+'C8,C10,C12'!D55+'C8,C10,C12'!D99)*100</f>
        <v>54.592788766338586</v>
      </c>
      <c r="E10" s="85">
        <f>+'C8,C10,C12'!E10/('C8,C10,C12'!E10+'C8,C10,C12'!E55+'C8,C10,C12'!E99)*100</f>
        <v>56.299989655529117</v>
      </c>
      <c r="F10" s="85">
        <f>+'C8,C10,C12'!F10/('C8,C10,C12'!F10+'C8,C10,C12'!F55+'C8,C10,C12'!F99)*100</f>
        <v>55.38538668046705</v>
      </c>
      <c r="G10" s="85">
        <f>+'C8,C10,C12'!G10/('C8,C10,C12'!G10+'C8,C10,C12'!G55+'C8,C10,C12'!G99)*100</f>
        <v>53.680059864219885</v>
      </c>
      <c r="H10" s="85">
        <f>+'C8,C10,C12'!H10/('C8,C10,C12'!H10+'C8,C10,C12'!H55+'C8,C10,C12'!H99)*100</f>
        <v>52.815746101347827</v>
      </c>
      <c r="I10" s="85">
        <f>+'C8,C10,C12'!I10/('C8,C10,C12'!I10+'C8,C10,C12'!I55+'C8,C10,C12'!I99)*100</f>
        <v>54.116445044318183</v>
      </c>
      <c r="J10" s="85">
        <f>+'C8,C10,C12'!J10/('C8,C10,C12'!J10+'C8,C10,C12'!J55+'C8,C10,C12'!J99)*100</f>
        <v>60.158897507342424</v>
      </c>
      <c r="K10" s="85">
        <f>+'C8,C10,C12'!K10/('C8,C10,C12'!K10+'C8,C10,C12'!K55+'C8,C10,C12'!K99)*100</f>
        <v>56.633668381709114</v>
      </c>
      <c r="L10" s="85">
        <f>+'C8,C10,C12'!L10/('C8,C10,C12'!L10+'C8,C10,C12'!L55+'C8,C10,C12'!L99)*100</f>
        <v>56.194346903269462</v>
      </c>
      <c r="M10" s="85">
        <f>+'C8,C10,C12'!M10/('C8,C10,C12'!M10+'C8,C10,C12'!M55+'C8,C10,C12'!M99)*100</f>
        <v>57.365546750742467</v>
      </c>
      <c r="N10" s="85">
        <f>+'C8,C10,C12'!N10/('C8,C10,C12'!N10+'C8,C10,C12'!N55+'C8,C10,C12'!N99)*100</f>
        <v>57.603852009797265</v>
      </c>
      <c r="O10" s="85">
        <f>+'C8,C10,C12'!O10/('C8,C10,C12'!O10+'C8,C10,C12'!O55+'C8,C10,C12'!O99)*100</f>
        <v>57.866466482936396</v>
      </c>
      <c r="P10" s="85">
        <f>+'C8,C10,C12'!P10/('C8,C10,C12'!P10+'C8,C10,C12'!P55+'C8,C10,C12'!P99)*100</f>
        <v>59.17246161333982</v>
      </c>
      <c r="Q10" s="85">
        <f>+'C8,C10,C12'!Q10/('C8,C10,C12'!Q10+'C8,C10,C12'!Q55+'C8,C10,C12'!Q99)*100</f>
        <v>59.394210275277089</v>
      </c>
      <c r="R10" s="85">
        <f>+'C8,C10,C12'!R10/('C8,C10,C12'!R10+'C8,C10,C12'!R55+'C8,C10,C12'!R99)*100</f>
        <v>61.017809665050038</v>
      </c>
      <c r="S10" s="85">
        <f>+'C8,C10,C12'!S10/('C8,C10,C12'!S10+'C8,C10,C12'!S55+'C8,C10,C12'!S99)*100</f>
        <v>62.495450243866927</v>
      </c>
      <c r="T10" s="85">
        <f>+'C8,C10,C12'!T10/('C8,C10,C12'!T10+'C8,C10,C12'!T55+'C8,C10,C12'!T99)*100</f>
        <v>89.354725453122327</v>
      </c>
      <c r="U10" s="85">
        <f>+'C8,C10,C12'!U10/('C8,C10,C12'!U10+'C8,C10,C12'!U55+'C8,C10,C12'!U99)*100</f>
        <v>76.302639868562466</v>
      </c>
    </row>
    <row r="11" spans="1:24" ht="15" customHeight="1" x14ac:dyDescent="0.25">
      <c r="A11" s="69" t="s">
        <v>50</v>
      </c>
      <c r="B11" s="86">
        <f>+[1]ABSOL!L10/([1]ABSOL!L10+[1]ABSOL!L53+[1]ABSOL!L96)*100</f>
        <v>55.482655175041742</v>
      </c>
      <c r="C11" s="86">
        <f>+'C8,C10,C12'!C11/('C8,C10,C12'!C11+'C8,C10,C12'!C56+'C8,C10,C12'!C100)*100</f>
        <v>53.118332953157918</v>
      </c>
      <c r="D11" s="86">
        <f>+'C8,C10,C12'!D11/('C8,C10,C12'!D11+'C8,C10,C12'!D56+'C8,C10,C12'!D100)*100</f>
        <v>52.835146627660876</v>
      </c>
      <c r="E11" s="86">
        <f>+'C8,C10,C12'!E11/('C8,C10,C12'!E11+'C8,C10,C12'!E56+'C8,C10,C12'!E100)*100</f>
        <v>54.184775567412224</v>
      </c>
      <c r="F11" s="86">
        <f>+'C8,C10,C12'!F11/('C8,C10,C12'!F11+'C8,C10,C12'!F56+'C8,C10,C12'!F100)*100</f>
        <v>53.69059018480187</v>
      </c>
      <c r="G11" s="86">
        <f>+'C8,C10,C12'!G11/('C8,C10,C12'!G11+'C8,C10,C12'!G56+'C8,C10,C12'!G100)*100</f>
        <v>51.630634544057209</v>
      </c>
      <c r="H11" s="86">
        <f>+'C8,C10,C12'!H11/('C8,C10,C12'!H11+'C8,C10,C12'!H56+'C8,C10,C12'!H100)*100</f>
        <v>50.751603829176908</v>
      </c>
      <c r="I11" s="86">
        <f>+'C8,C10,C12'!I11/('C8,C10,C12'!I11+'C8,C10,C12'!I56+'C8,C10,C12'!I100)*100</f>
        <v>52.655087397317821</v>
      </c>
      <c r="J11" s="86">
        <f>+'C8,C10,C12'!J11/('C8,C10,C12'!J11+'C8,C10,C12'!J56+'C8,C10,C12'!J100)*100</f>
        <v>59.687572731605144</v>
      </c>
      <c r="K11" s="86">
        <f>+'C8,C10,C12'!K11/('C8,C10,C12'!K11+'C8,C10,C12'!K56+'C8,C10,C12'!K100)*100</f>
        <v>55.154364940752885</v>
      </c>
      <c r="L11" s="86">
        <f>+'C8,C10,C12'!L11/('C8,C10,C12'!L11+'C8,C10,C12'!L56+'C8,C10,C12'!L100)*100</f>
        <v>54.76098306113267</v>
      </c>
      <c r="M11" s="86">
        <f>+'C8,C10,C12'!M11/('C8,C10,C12'!M11+'C8,C10,C12'!M56+'C8,C10,C12'!M100)*100</f>
        <v>54.973068158276362</v>
      </c>
      <c r="N11" s="86">
        <f>+'C8,C10,C12'!N11/('C8,C10,C12'!N11+'C8,C10,C12'!N56+'C8,C10,C12'!N100)*100</f>
        <v>55.79982555381563</v>
      </c>
      <c r="O11" s="86">
        <f>+'C8,C10,C12'!O11/('C8,C10,C12'!O11+'C8,C10,C12'!O56+'C8,C10,C12'!O100)*100</f>
        <v>56.087154110280743</v>
      </c>
      <c r="P11" s="86">
        <f>+'C8,C10,C12'!P11/('C8,C10,C12'!P11+'C8,C10,C12'!P56+'C8,C10,C12'!P100)*100</f>
        <v>56.380167510189459</v>
      </c>
      <c r="Q11" s="86">
        <f>+'C8,C10,C12'!Q11/('C8,C10,C12'!Q11+'C8,C10,C12'!Q56+'C8,C10,C12'!Q100)*100</f>
        <v>57.01760693594116</v>
      </c>
      <c r="R11" s="86">
        <f>+'C8,C10,C12'!R11/('C8,C10,C12'!R11+'C8,C10,C12'!R56+'C8,C10,C12'!R100)*100</f>
        <v>58.712462442915836</v>
      </c>
      <c r="S11" s="86">
        <f>+'C8,C10,C12'!S11/('C8,C10,C12'!S11+'C8,C10,C12'!S56+'C8,C10,C12'!S100)*100</f>
        <v>60.447229301159354</v>
      </c>
      <c r="T11" s="86">
        <f>+'C8,C10,C12'!T11/('C8,C10,C12'!T11+'C8,C10,C12'!T56+'C8,C10,C12'!T100)*100</f>
        <v>88.576348739224727</v>
      </c>
      <c r="U11" s="86">
        <f>+'C8,C10,C12'!U11/('C8,C10,C12'!U11+'C8,C10,C12'!U56+'C8,C10,C12'!U100)*100</f>
        <v>74.797576303814324</v>
      </c>
    </row>
    <row r="12" spans="1:24" ht="15" customHeight="1" x14ac:dyDescent="0.25">
      <c r="A12" s="69" t="s">
        <v>51</v>
      </c>
      <c r="B12" s="87">
        <f>+[1]ABSOL!L11/([1]ABSOL!L11+[1]ABSOL!L54+[1]ABSOL!L97)*100</f>
        <v>49.690766332705422</v>
      </c>
      <c r="C12" s="87">
        <f>+'C8,C10,C12'!C12/('C8,C10,C12'!C12+'C8,C10,C12'!C57+'C8,C10,C12'!C101)*100</f>
        <v>48.916190625244546</v>
      </c>
      <c r="D12" s="87">
        <f>+'C8,C10,C12'!D12/('C8,C10,C12'!D12+'C8,C10,C12'!D57+'C8,C10,C12'!D101)*100</f>
        <v>49.460279854890054</v>
      </c>
      <c r="E12" s="87">
        <f>+'C8,C10,C12'!E12/('C8,C10,C12'!E12+'C8,C10,C12'!E57+'C8,C10,C12'!E101)*100</f>
        <v>50.718526100307059</v>
      </c>
      <c r="F12" s="87">
        <f>+'C8,C10,C12'!F12/('C8,C10,C12'!F12+'C8,C10,C12'!F57+'C8,C10,C12'!F101)*100</f>
        <v>53.226792662590327</v>
      </c>
      <c r="G12" s="87">
        <f>+'C8,C10,C12'!G12/('C8,C10,C12'!G12+'C8,C10,C12'!G57+'C8,C10,C12'!G101)*100</f>
        <v>50.743070998535558</v>
      </c>
      <c r="H12" s="87">
        <f>+'C8,C10,C12'!H12/('C8,C10,C12'!H12+'C8,C10,C12'!H57+'C8,C10,C12'!H101)*100</f>
        <v>50.631647141391781</v>
      </c>
      <c r="I12" s="87">
        <f>+'C8,C10,C12'!I12/('C8,C10,C12'!I12+'C8,C10,C12'!I57+'C8,C10,C12'!I101)*100</f>
        <v>50.09627640821197</v>
      </c>
      <c r="J12" s="87">
        <f>+'C8,C10,C12'!J12/('C8,C10,C12'!J12+'C8,C10,C12'!J57+'C8,C10,C12'!J101)*100</f>
        <v>56.443507861890097</v>
      </c>
      <c r="K12" s="87">
        <f>+'C8,C10,C12'!K12/('C8,C10,C12'!K12+'C8,C10,C12'!K57+'C8,C10,C12'!K101)*100</f>
        <v>52.386179499242068</v>
      </c>
      <c r="L12" s="87">
        <f>+'C8,C10,C12'!L12/('C8,C10,C12'!L12+'C8,C10,C12'!L57+'C8,C10,C12'!L101)*100</f>
        <v>52.642836472527335</v>
      </c>
      <c r="M12" s="87">
        <f>+'C8,C10,C12'!M12/('C8,C10,C12'!M12+'C8,C10,C12'!M57+'C8,C10,C12'!M101)*100</f>
        <v>52.110094031377052</v>
      </c>
      <c r="N12" s="87">
        <f>+'C8,C10,C12'!N12/('C8,C10,C12'!N12+'C8,C10,C12'!N57+'C8,C10,C12'!N101)*100</f>
        <v>53.495795889849909</v>
      </c>
      <c r="O12" s="87">
        <f>+'C8,C10,C12'!O12/('C8,C10,C12'!O12+'C8,C10,C12'!O57+'C8,C10,C12'!O101)*100</f>
        <v>54.112212708427222</v>
      </c>
      <c r="P12" s="87">
        <f>+'C8,C10,C12'!P12/('C8,C10,C12'!P12+'C8,C10,C12'!P57+'C8,C10,C12'!P101)*100</f>
        <v>53.216661285114633</v>
      </c>
      <c r="Q12" s="87">
        <f>+'C8,C10,C12'!Q12/('C8,C10,C12'!Q12+'C8,C10,C12'!Q57+'C8,C10,C12'!Q101)*100</f>
        <v>55.603711877476137</v>
      </c>
      <c r="R12" s="87">
        <f>+'C8,C10,C12'!R12/('C8,C10,C12'!R12+'C8,C10,C12'!R57+'C8,C10,C12'!R101)*100</f>
        <v>57.175938108520604</v>
      </c>
      <c r="S12" s="87">
        <f>+'C8,C10,C12'!S12/('C8,C10,C12'!S12+'C8,C10,C12'!S57+'C8,C10,C12'!S101)*100</f>
        <v>58.746729391865102</v>
      </c>
      <c r="T12" s="87">
        <f>+'C8,C10,C12'!T12/('C8,C10,C12'!T12+'C8,C10,C12'!T57+'C8,C10,C12'!T101)*100</f>
        <v>86.014998707008019</v>
      </c>
      <c r="U12" s="87">
        <f>+'C8,C10,C12'!U12/('C8,C10,C12'!U12+'C8,C10,C12'!U57+'C8,C10,C12'!U101)*100</f>
        <v>74.528396333004395</v>
      </c>
    </row>
    <row r="13" spans="1:24" ht="15" customHeight="1" x14ac:dyDescent="0.25">
      <c r="A13" s="69" t="s">
        <v>52</v>
      </c>
      <c r="B13" s="87">
        <f>+[1]ABSOL!L12/([1]ABSOL!L12+[1]ABSOL!L55+[1]ABSOL!L98)*100</f>
        <v>53.426728267580749</v>
      </c>
      <c r="C13" s="87">
        <f>+'C8,C10,C12'!C13/('C8,C10,C12'!C13+'C8,C10,C12'!C58+'C8,C10,C12'!C102)*100</f>
        <v>52.257831887500792</v>
      </c>
      <c r="D13" s="87">
        <f>+'C8,C10,C12'!D13/('C8,C10,C12'!D13+'C8,C10,C12'!D58+'C8,C10,C12'!D102)*100</f>
        <v>53.102620442708336</v>
      </c>
      <c r="E13" s="87">
        <f>+'C8,C10,C12'!E13/('C8,C10,C12'!E13+'C8,C10,C12'!E58+'C8,C10,C12'!E102)*100</f>
        <v>55.707012645754638</v>
      </c>
      <c r="F13" s="87">
        <f>+'C8,C10,C12'!F13/('C8,C10,C12'!F13+'C8,C10,C12'!F58+'C8,C10,C12'!F102)*100</f>
        <v>55.138685610252381</v>
      </c>
      <c r="G13" s="87">
        <f>+'C8,C10,C12'!G13/('C8,C10,C12'!G13+'C8,C10,C12'!G58+'C8,C10,C12'!G102)*100</f>
        <v>51.885130066123487</v>
      </c>
      <c r="H13" s="87">
        <f>+'C8,C10,C12'!H13/('C8,C10,C12'!H13+'C8,C10,C12'!H58+'C8,C10,C12'!H102)*100</f>
        <v>50.562703722765477</v>
      </c>
      <c r="I13" s="87">
        <f>+'C8,C10,C12'!I13/('C8,C10,C12'!I13+'C8,C10,C12'!I58+'C8,C10,C12'!I102)*100</f>
        <v>50.661628911743271</v>
      </c>
      <c r="J13" s="87">
        <f>+'C8,C10,C12'!J13/('C8,C10,C12'!J13+'C8,C10,C12'!J58+'C8,C10,C12'!J102)*100</f>
        <v>57.717359547665282</v>
      </c>
      <c r="K13" s="87">
        <f>+'C8,C10,C12'!K13/('C8,C10,C12'!K13+'C8,C10,C12'!K58+'C8,C10,C12'!K102)*100</f>
        <v>53.475971361650522</v>
      </c>
      <c r="L13" s="87">
        <f>+'C8,C10,C12'!L13/('C8,C10,C12'!L13+'C8,C10,C12'!L58+'C8,C10,C12'!L102)*100</f>
        <v>52.557482462977404</v>
      </c>
      <c r="M13" s="87">
        <f>+'C8,C10,C12'!M13/('C8,C10,C12'!M13+'C8,C10,C12'!M58+'C8,C10,C12'!M102)*100</f>
        <v>53.21523247138753</v>
      </c>
      <c r="N13" s="87">
        <f>+'C8,C10,C12'!N13/('C8,C10,C12'!N13+'C8,C10,C12'!N58+'C8,C10,C12'!N102)*100</f>
        <v>53.196479054227709</v>
      </c>
      <c r="O13" s="87">
        <f>+'C8,C10,C12'!O13/('C8,C10,C12'!O13+'C8,C10,C12'!O58+'C8,C10,C12'!O102)*100</f>
        <v>52.96537383600036</v>
      </c>
      <c r="P13" s="87">
        <f>+'C8,C10,C12'!P13/('C8,C10,C12'!P13+'C8,C10,C12'!P58+'C8,C10,C12'!P102)*100</f>
        <v>52.656868706342962</v>
      </c>
      <c r="Q13" s="87">
        <f>+'C8,C10,C12'!Q13/('C8,C10,C12'!Q13+'C8,C10,C12'!Q58+'C8,C10,C12'!Q102)*100</f>
        <v>52.924395971567719</v>
      </c>
      <c r="R13" s="87">
        <f>+'C8,C10,C12'!R13/('C8,C10,C12'!R13+'C8,C10,C12'!R58+'C8,C10,C12'!R102)*100</f>
        <v>55.412272900520897</v>
      </c>
      <c r="S13" s="87">
        <f>+'C8,C10,C12'!S13/('C8,C10,C12'!S13+'C8,C10,C12'!S58+'C8,C10,C12'!S102)*100</f>
        <v>56.842315553301681</v>
      </c>
      <c r="T13" s="87">
        <f>+'C8,C10,C12'!T13/('C8,C10,C12'!T13+'C8,C10,C12'!T58+'C8,C10,C12'!T102)*100</f>
        <v>88.471174185031273</v>
      </c>
      <c r="U13" s="87">
        <f>+'C8,C10,C12'!U13/('C8,C10,C12'!U13+'C8,C10,C12'!U58+'C8,C10,C12'!U102)*100</f>
        <v>71.921548446121747</v>
      </c>
    </row>
    <row r="14" spans="1:24" ht="15" customHeight="1" x14ac:dyDescent="0.25">
      <c r="A14" s="69" t="s">
        <v>53</v>
      </c>
      <c r="B14" s="87">
        <f>+[1]ABSOL!L13/([1]ABSOL!L13+[1]ABSOL!L56+[1]ABSOL!L99)*100</f>
        <v>67.360423744683132</v>
      </c>
      <c r="C14" s="87">
        <f>+'C8,C10,C12'!C14/('C8,C10,C12'!C14+'C8,C10,C12'!C59+'C8,C10,C12'!C103)*100</f>
        <v>61.24907923813533</v>
      </c>
      <c r="D14" s="87">
        <f>+'C8,C10,C12'!D14/('C8,C10,C12'!D14+'C8,C10,C12'!D59+'C8,C10,C12'!D103)*100</f>
        <v>58.514013749338979</v>
      </c>
      <c r="E14" s="87">
        <f>+'C8,C10,C12'!E14/('C8,C10,C12'!E14+'C8,C10,C12'!E59+'C8,C10,C12'!E103)*100</f>
        <v>58.272226216151445</v>
      </c>
      <c r="F14" s="87">
        <f>+'C8,C10,C12'!F14/('C8,C10,C12'!F14+'C8,C10,C12'!F59+'C8,C10,C12'!F103)*100</f>
        <v>52.66174031066204</v>
      </c>
      <c r="G14" s="87">
        <f>+'C8,C10,C12'!G14/('C8,C10,C12'!G14+'C8,C10,C12'!G59+'C8,C10,C12'!G103)*100</f>
        <v>52.679547188485884</v>
      </c>
      <c r="H14" s="87">
        <f>+'C8,C10,C12'!H14/('C8,C10,C12'!H14+'C8,C10,C12'!H59+'C8,C10,C12'!H103)*100</f>
        <v>51.170526315789481</v>
      </c>
      <c r="I14" s="87">
        <f>+'C8,C10,C12'!I14/('C8,C10,C12'!I14+'C8,C10,C12'!I59+'C8,C10,C12'!I103)*100</f>
        <v>59.02017410816314</v>
      </c>
      <c r="J14" s="87">
        <f>+'C8,C10,C12'!J14/('C8,C10,C12'!J14+'C8,C10,C12'!J59+'C8,C10,C12'!J103)*100</f>
        <v>67.041850631179656</v>
      </c>
      <c r="K14" s="87">
        <f>+'C8,C10,C12'!K14/('C8,C10,C12'!K14+'C8,C10,C12'!K59+'C8,C10,C12'!K103)*100</f>
        <v>61.492646165066247</v>
      </c>
      <c r="L14" s="87">
        <f>+'C8,C10,C12'!L14/('C8,C10,C12'!L14+'C8,C10,C12'!L59+'C8,C10,C12'!L103)*100</f>
        <v>60.830422197824127</v>
      </c>
      <c r="M14" s="87">
        <f>+'C8,C10,C12'!M14/('C8,C10,C12'!M14+'C8,C10,C12'!M59+'C8,C10,C12'!M103)*100</f>
        <v>61.793294186023203</v>
      </c>
      <c r="N14" s="87">
        <f>+'C8,C10,C12'!N14/('C8,C10,C12'!N14+'C8,C10,C12'!N59+'C8,C10,C12'!N103)*100</f>
        <v>62.758226826050134</v>
      </c>
      <c r="O14" s="87">
        <f>+'C8,C10,C12'!O14/('C8,C10,C12'!O14+'C8,C10,C12'!O59+'C8,C10,C12'!O103)*100</f>
        <v>63.133809615755943</v>
      </c>
      <c r="P14" s="87">
        <f>+'C8,C10,C12'!P14/('C8,C10,C12'!P14+'C8,C10,C12'!P59+'C8,C10,C12'!P103)*100</f>
        <v>65.223127529462104</v>
      </c>
      <c r="Q14" s="87">
        <f>+'C8,C10,C12'!Q14/('C8,C10,C12'!Q14+'C8,C10,C12'!Q59+'C8,C10,C12'!Q103)*100</f>
        <v>63.551018222706105</v>
      </c>
      <c r="R14" s="87">
        <f>+'C8,C10,C12'!R14/('C8,C10,C12'!R14+'C8,C10,C12'!R59+'C8,C10,C12'!R103)*100</f>
        <v>64.828807778552459</v>
      </c>
      <c r="S14" s="87">
        <f>+'C8,C10,C12'!S14/('C8,C10,C12'!S14+'C8,C10,C12'!S59+'C8,C10,C12'!S103)*100</f>
        <v>67.140172451912449</v>
      </c>
      <c r="T14" s="87">
        <f>+'C8,C10,C12'!T14/('C8,C10,C12'!T14+'C8,C10,C12'!T59+'C8,C10,C12'!T103)*100</f>
        <v>92.143155258764608</v>
      </c>
      <c r="U14" s="87">
        <f>+'C8,C10,C12'!U14/('C8,C10,C12'!U14+'C8,C10,C12'!U59+'C8,C10,C12'!U103)*100</f>
        <v>78.220486651316207</v>
      </c>
    </row>
    <row r="15" spans="1:24" ht="15" customHeight="1" x14ac:dyDescent="0.25">
      <c r="A15" s="70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4" ht="15" customHeight="1" x14ac:dyDescent="0.25">
      <c r="A16" s="78" t="s">
        <v>54</v>
      </c>
      <c r="B16" s="86">
        <f>+[1]ABSOL!L15/([1]ABSOL!L15+[1]ABSOL!L58+[1]ABSOL!L101)*100</f>
        <v>63.396554724203938</v>
      </c>
      <c r="C16" s="86">
        <f>+'C8,C10,C12'!C16/('C8,C10,C12'!C16+'C8,C10,C12'!C61+'C8,C10,C12'!C105)*100</f>
        <v>58.823890963290772</v>
      </c>
      <c r="D16" s="86">
        <f>+'C8,C10,C12'!D16/('C8,C10,C12'!D16+'C8,C10,C12'!D61+'C8,C10,C12'!D105)*100</f>
        <v>58.592553316837517</v>
      </c>
      <c r="E16" s="86">
        <f>+'C8,C10,C12'!E16/('C8,C10,C12'!E16+'C8,C10,C12'!E61+'C8,C10,C12'!E105)*100</f>
        <v>61.29763875940948</v>
      </c>
      <c r="F16" s="86">
        <f>+'C8,C10,C12'!F16/('C8,C10,C12'!F16+'C8,C10,C12'!F61+'C8,C10,C12'!F105)*100</f>
        <v>59.438114433795398</v>
      </c>
      <c r="G16" s="86">
        <f>+'C8,C10,C12'!G16/('C8,C10,C12'!G16+'C8,C10,C12'!G61+'C8,C10,C12'!G105)*100</f>
        <v>58.376619232978108</v>
      </c>
      <c r="H16" s="86">
        <f>+'C8,C10,C12'!H16/('C8,C10,C12'!H16+'C8,C10,C12'!H61+'C8,C10,C12'!H105)*100</f>
        <v>57.298067288771925</v>
      </c>
      <c r="I16" s="86">
        <f>+'C8,C10,C12'!I16/('C8,C10,C12'!I16+'C8,C10,C12'!I61+'C8,C10,C12'!I105)*100</f>
        <v>57.250749914041478</v>
      </c>
      <c r="J16" s="86">
        <f>+'C8,C10,C12'!J16/('C8,C10,C12'!J16+'C8,C10,C12'!J61+'C8,C10,C12'!J105)*100</f>
        <v>61.158102488193414</v>
      </c>
      <c r="K16" s="86">
        <f>+'C8,C10,C12'!K16/('C8,C10,C12'!K16+'C8,C10,C12'!K61+'C8,C10,C12'!K105)*100</f>
        <v>59.682367403896208</v>
      </c>
      <c r="L16" s="86">
        <f>+'C8,C10,C12'!L16/('C8,C10,C12'!L16+'C8,C10,C12'!L61+'C8,C10,C12'!L105)*100</f>
        <v>59.20337363687279</v>
      </c>
      <c r="M16" s="86">
        <f>+'C8,C10,C12'!M16/('C8,C10,C12'!M16+'C8,C10,C12'!M61+'C8,C10,C12'!M105)*100</f>
        <v>62.435790490406994</v>
      </c>
      <c r="N16" s="86">
        <f>+'C8,C10,C12'!N16/('C8,C10,C12'!N16+'C8,C10,C12'!N61+'C8,C10,C12'!N105)*100</f>
        <v>61.491700560624388</v>
      </c>
      <c r="O16" s="86">
        <f>+'C8,C10,C12'!O16/('C8,C10,C12'!O16+'C8,C10,C12'!O61+'C8,C10,C12'!O105)*100</f>
        <v>61.627460188703409</v>
      </c>
      <c r="P16" s="86">
        <f>+'C8,C10,C12'!P16/('C8,C10,C12'!P16+'C8,C10,C12'!P61+'C8,C10,C12'!P105)*100</f>
        <v>64.838282961900816</v>
      </c>
      <c r="Q16" s="86">
        <f>+'C8,C10,C12'!Q16/('C8,C10,C12'!Q16+'C8,C10,C12'!Q61+'C8,C10,C12'!Q105)*100</f>
        <v>63.796367649437258</v>
      </c>
      <c r="R16" s="86">
        <f>+'C8,C10,C12'!R16/('C8,C10,C12'!R16+'C8,C10,C12'!R61+'C8,C10,C12'!R105)*100</f>
        <v>65.142016078698049</v>
      </c>
      <c r="S16" s="86">
        <f>+'C8,C10,C12'!S16/('C8,C10,C12'!S16+'C8,C10,C12'!S61+'C8,C10,C12'!S105)*100</f>
        <v>66.221977591402265</v>
      </c>
      <c r="T16" s="86">
        <f>+'C8,C10,C12'!T16/('C8,C10,C12'!T16+'C8,C10,C12'!T61+'C8,C10,C12'!T105)*100</f>
        <v>90.794280154927762</v>
      </c>
      <c r="U16" s="86">
        <f>+'C8,C10,C12'!U16/('C8,C10,C12'!U16+'C8,C10,C12'!U61+'C8,C10,C12'!U105)*100</f>
        <v>78.870567390704792</v>
      </c>
    </row>
    <row r="17" spans="1:21" ht="15" customHeight="1" x14ac:dyDescent="0.25">
      <c r="A17" s="78" t="s">
        <v>55</v>
      </c>
      <c r="B17" s="87">
        <f>+[1]ABSOL!L16/([1]ABSOL!L16+[1]ABSOL!L59+[1]ABSOL!L102)*100</f>
        <v>51.822442072376987</v>
      </c>
      <c r="C17" s="87">
        <f>+'C8,C10,C12'!C17/('C8,C10,C12'!C17+'C8,C10,C12'!C62+'C8,C10,C12'!C106)*100</f>
        <v>46.435822555972742</v>
      </c>
      <c r="D17" s="87">
        <f>+'C8,C10,C12'!D17/('C8,C10,C12'!D17+'C8,C10,C12'!D62+'C8,C10,C12'!D106)*100</f>
        <v>46.789291269819614</v>
      </c>
      <c r="E17" s="87">
        <f>+'C8,C10,C12'!E17/('C8,C10,C12'!E17+'C8,C10,C12'!E62+'C8,C10,C12'!E106)*100</f>
        <v>48.822093701915428</v>
      </c>
      <c r="F17" s="87">
        <f>+'C8,C10,C12'!F17/('C8,C10,C12'!F17+'C8,C10,C12'!F62+'C8,C10,C12'!F106)*100</f>
        <v>49.131442560616719</v>
      </c>
      <c r="G17" s="87">
        <f>+'C8,C10,C12'!G17/('C8,C10,C12'!G17+'C8,C10,C12'!G62+'C8,C10,C12'!G106)*100</f>
        <v>48.118195956454123</v>
      </c>
      <c r="H17" s="87">
        <f>+'C8,C10,C12'!H17/('C8,C10,C12'!H17+'C8,C10,C12'!H62+'C8,C10,C12'!H106)*100</f>
        <v>46.220215476775891</v>
      </c>
      <c r="I17" s="87">
        <f>+'C8,C10,C12'!I17/('C8,C10,C12'!I17+'C8,C10,C12'!I62+'C8,C10,C12'!I106)*100</f>
        <v>46.172434231523276</v>
      </c>
      <c r="J17" s="87">
        <f>+'C8,C10,C12'!J17/('C8,C10,C12'!J17+'C8,C10,C12'!J62+'C8,C10,C12'!J106)*100</f>
        <v>50.341675541356054</v>
      </c>
      <c r="K17" s="87">
        <f>+'C8,C10,C12'!K17/('C8,C10,C12'!K17+'C8,C10,C12'!K62+'C8,C10,C12'!K106)*100</f>
        <v>50.194817637915975</v>
      </c>
      <c r="L17" s="87">
        <f>+'C8,C10,C12'!L17/('C8,C10,C12'!L17+'C8,C10,C12'!L62+'C8,C10,C12'!L106)*100</f>
        <v>49.11440371269213</v>
      </c>
      <c r="M17" s="87">
        <f>+'C8,C10,C12'!M17/('C8,C10,C12'!M17+'C8,C10,C12'!M62+'C8,C10,C12'!M106)*100</f>
        <v>52.075754333404667</v>
      </c>
      <c r="N17" s="87">
        <f>+'C8,C10,C12'!N17/('C8,C10,C12'!N17+'C8,C10,C12'!N62+'C8,C10,C12'!N106)*100</f>
        <v>51.489948503587513</v>
      </c>
      <c r="O17" s="87">
        <f>+'C8,C10,C12'!O17/('C8,C10,C12'!O17+'C8,C10,C12'!O62+'C8,C10,C12'!O106)*100</f>
        <v>51.624548736462096</v>
      </c>
      <c r="P17" s="87">
        <f>+'C8,C10,C12'!P17/('C8,C10,C12'!P17+'C8,C10,C12'!P62+'C8,C10,C12'!P106)*100</f>
        <v>53.963669680914627</v>
      </c>
      <c r="Q17" s="87">
        <f>+'C8,C10,C12'!Q17/('C8,C10,C12'!Q17+'C8,C10,C12'!Q62+'C8,C10,C12'!Q106)*100</f>
        <v>54.879747073657271</v>
      </c>
      <c r="R17" s="87">
        <f>+'C8,C10,C12'!R17/('C8,C10,C12'!R17+'C8,C10,C12'!R62+'C8,C10,C12'!R106)*100</f>
        <v>54.607321946989408</v>
      </c>
      <c r="S17" s="87">
        <f>+'C8,C10,C12'!S17/('C8,C10,C12'!S17+'C8,C10,C12'!S62+'C8,C10,C12'!S106)*100</f>
        <v>55.749854113985606</v>
      </c>
      <c r="T17" s="87">
        <f>+'C8,C10,C12'!T17/('C8,C10,C12'!T17+'C8,C10,C12'!T62+'C8,C10,C12'!T106)*100</f>
        <v>87.658139404892779</v>
      </c>
      <c r="U17" s="87">
        <f>+'C8,C10,C12'!U17/('C8,C10,C12'!U17+'C8,C10,C12'!U62+'C8,C10,C12'!U106)*100</f>
        <v>71.562871447610135</v>
      </c>
    </row>
    <row r="18" spans="1:21" ht="15" customHeight="1" x14ac:dyDescent="0.25">
      <c r="A18" s="78" t="s">
        <v>56</v>
      </c>
      <c r="B18" s="87">
        <f>+[1]ABSOL!L17/([1]ABSOL!L17+[1]ABSOL!L60+[1]ABSOL!L103)*100</f>
        <v>76.469560660319686</v>
      </c>
      <c r="C18" s="87">
        <f>+'C8,C10,C12'!C18/('C8,C10,C12'!C18+'C8,C10,C12'!C63+'C8,C10,C12'!C107)*100</f>
        <v>73.36647157860979</v>
      </c>
      <c r="D18" s="87">
        <f>+'C8,C10,C12'!D18/('C8,C10,C12'!D18+'C8,C10,C12'!D63+'C8,C10,C12'!D107)*100</f>
        <v>71.401592297722644</v>
      </c>
      <c r="E18" s="87">
        <f>+'C8,C10,C12'!E18/('C8,C10,C12'!E18+'C8,C10,C12'!E63+'C8,C10,C12'!E107)*100</f>
        <v>73.565223339489705</v>
      </c>
      <c r="F18" s="87">
        <f>+'C8,C10,C12'!F18/('C8,C10,C12'!F18+'C8,C10,C12'!F63+'C8,C10,C12'!F107)*100</f>
        <v>69.559303590859628</v>
      </c>
      <c r="G18" s="87">
        <f>+'C8,C10,C12'!G18/('C8,C10,C12'!G18+'C8,C10,C12'!G63+'C8,C10,C12'!G107)*100</f>
        <v>68.849245246030193</v>
      </c>
      <c r="H18" s="87">
        <f>+'C8,C10,C12'!H18/('C8,C10,C12'!H18+'C8,C10,C12'!H63+'C8,C10,C12'!H107)*100</f>
        <v>69.521607349310997</v>
      </c>
      <c r="I18" s="87">
        <f>+'C8,C10,C12'!I18/('C8,C10,C12'!I18+'C8,C10,C12'!I63+'C8,C10,C12'!I107)*100</f>
        <v>67.326413323950277</v>
      </c>
      <c r="J18" s="87">
        <f>+'C8,C10,C12'!J18/('C8,C10,C12'!J18+'C8,C10,C12'!J63+'C8,C10,C12'!J107)*100</f>
        <v>72.132036261783568</v>
      </c>
      <c r="K18" s="87">
        <f>+'C8,C10,C12'!K18/('C8,C10,C12'!K18+'C8,C10,C12'!K63+'C8,C10,C12'!K107)*100</f>
        <v>67.889115096076083</v>
      </c>
      <c r="L18" s="87">
        <f>+'C8,C10,C12'!L18/('C8,C10,C12'!L18+'C8,C10,C12'!L63+'C8,C10,C12'!L107)*100</f>
        <v>66.871483969632422</v>
      </c>
      <c r="M18" s="87">
        <f>+'C8,C10,C12'!M18/('C8,C10,C12'!M18+'C8,C10,C12'!M63+'C8,C10,C12'!M107)*100</f>
        <v>71.401266928789866</v>
      </c>
      <c r="N18" s="87">
        <f>+'C8,C10,C12'!N18/('C8,C10,C12'!N18+'C8,C10,C12'!N63+'C8,C10,C12'!N107)*100</f>
        <v>70.080026130981537</v>
      </c>
      <c r="O18" s="87">
        <f>+'C8,C10,C12'!O18/('C8,C10,C12'!O18+'C8,C10,C12'!O63+'C8,C10,C12'!O107)*100</f>
        <v>70.180618732210789</v>
      </c>
      <c r="P18" s="87">
        <f>+'C8,C10,C12'!P18/('C8,C10,C12'!P18+'C8,C10,C12'!P63+'C8,C10,C12'!P107)*100</f>
        <v>74.072761335730021</v>
      </c>
      <c r="Q18" s="87">
        <f>+'C8,C10,C12'!Q18/('C8,C10,C12'!Q18+'C8,C10,C12'!Q63+'C8,C10,C12'!Q107)*100</f>
        <v>71.283139941620632</v>
      </c>
      <c r="R18" s="87">
        <f>+'C8,C10,C12'!R18/('C8,C10,C12'!R18+'C8,C10,C12'!R63+'C8,C10,C12'!R107)*100</f>
        <v>74.019755955839628</v>
      </c>
      <c r="S18" s="87">
        <f>+'C8,C10,C12'!S18/('C8,C10,C12'!S18+'C8,C10,C12'!S63+'C8,C10,C12'!S107)*100</f>
        <v>74.099280343963386</v>
      </c>
      <c r="T18" s="87">
        <f>+'C8,C10,C12'!T18/('C8,C10,C12'!T18+'C8,C10,C12'!T63+'C8,C10,C12'!T107)*100</f>
        <v>93.660474354480655</v>
      </c>
      <c r="U18" s="87">
        <f>+'C8,C10,C12'!U18/('C8,C10,C12'!U18+'C8,C10,C12'!U63+'C8,C10,C12'!U107)*100</f>
        <v>83.803484650942266</v>
      </c>
    </row>
    <row r="19" spans="1:21" ht="15" customHeight="1" x14ac:dyDescent="0.25">
      <c r="A19" s="78" t="s">
        <v>57</v>
      </c>
      <c r="B19" s="87">
        <f>+[1]ABSOL!L18/([1]ABSOL!L18+[1]ABSOL!L61+[1]ABSOL!L104)*100</f>
        <v>78.043704474505731</v>
      </c>
      <c r="C19" s="87">
        <f>+'C8,C10,C12'!C19/('C8,C10,C12'!C19+'C8,C10,C12'!C64+'C8,C10,C12'!C108)*100</f>
        <v>78.602202010531357</v>
      </c>
      <c r="D19" s="87">
        <f>+'C8,C10,C12'!D19/('C8,C10,C12'!D19+'C8,C10,C12'!D64+'C8,C10,C12'!D108)*100</f>
        <v>78.97834274952919</v>
      </c>
      <c r="E19" s="87">
        <f>+'C8,C10,C12'!E19/('C8,C10,C12'!E19+'C8,C10,C12'!E64+'C8,C10,C12'!E108)*100</f>
        <v>83.897103504152312</v>
      </c>
      <c r="F19" s="87">
        <f>+'C8,C10,C12'!F19/('C8,C10,C12'!F19+'C8,C10,C12'!F64+'C8,C10,C12'!F108)*100</f>
        <v>78.568642745709823</v>
      </c>
      <c r="G19" s="87">
        <f>+'C8,C10,C12'!G19/('C8,C10,C12'!G19+'C8,C10,C12'!G64+'C8,C10,C12'!G108)*100</f>
        <v>76.553577426939867</v>
      </c>
      <c r="H19" s="87">
        <f>+'C8,C10,C12'!H19/('C8,C10,C12'!H19+'C8,C10,C12'!H64+'C8,C10,C12'!H108)*100</f>
        <v>74.425853018372706</v>
      </c>
      <c r="I19" s="87">
        <f>+'C8,C10,C12'!I19/('C8,C10,C12'!I19+'C8,C10,C12'!I64+'C8,C10,C12'!I108)*100</f>
        <v>79.58575239290758</v>
      </c>
      <c r="J19" s="87">
        <f>+'C8,C10,C12'!J19/('C8,C10,C12'!J19+'C8,C10,C12'!J64+'C8,C10,C12'!J108)*100</f>
        <v>79.144150722944346</v>
      </c>
      <c r="K19" s="87">
        <f>+'C8,C10,C12'!K19/('C8,C10,C12'!K19+'C8,C10,C12'!K64+'C8,C10,C12'!K108)*100</f>
        <v>79.943767572633547</v>
      </c>
      <c r="L19" s="87">
        <f>+'C8,C10,C12'!L19/('C8,C10,C12'!L19+'C8,C10,C12'!L64+'C8,C10,C12'!L108)*100</f>
        <v>85.067630909334397</v>
      </c>
      <c r="M19" s="87">
        <f>+'C8,C10,C12'!M19/('C8,C10,C12'!M19+'C8,C10,C12'!M64+'C8,C10,C12'!M108)*100</f>
        <v>82.525148310549383</v>
      </c>
      <c r="N19" s="87">
        <f>+'C8,C10,C12'!N19/('C8,C10,C12'!N19+'C8,C10,C12'!N64+'C8,C10,C12'!N108)*100</f>
        <v>80.501214678429861</v>
      </c>
      <c r="O19" s="87">
        <f>+'C8,C10,C12'!O19/('C8,C10,C12'!O19+'C8,C10,C12'!O64+'C8,C10,C12'!O108)*100</f>
        <v>80.924431401320618</v>
      </c>
      <c r="P19" s="87">
        <f>+'C8,C10,C12'!P19/('C8,C10,C12'!P19+'C8,C10,C12'!P64+'C8,C10,C12'!P108)*100</f>
        <v>84.269783401243842</v>
      </c>
      <c r="Q19" s="87">
        <f>+'C8,C10,C12'!Q19/('C8,C10,C12'!Q19+'C8,C10,C12'!Q64+'C8,C10,C12'!Q108)*100</f>
        <v>79.334600760456269</v>
      </c>
      <c r="R19" s="87">
        <f>+'C8,C10,C12'!R19/('C8,C10,C12'!R19+'C8,C10,C12'!R64+'C8,C10,C12'!R108)*100</f>
        <v>80.826534231997158</v>
      </c>
      <c r="S19" s="87">
        <f>+'C8,C10,C12'!S19/('C8,C10,C12'!S19+'C8,C10,C12'!S64+'C8,C10,C12'!S108)*100</f>
        <v>82.1533203125</v>
      </c>
      <c r="T19" s="87">
        <f>+'C8,C10,C12'!T19/('C8,C10,C12'!T19+'C8,C10,C12'!T64+'C8,C10,C12'!T108)*100</f>
        <v>94.450672645739914</v>
      </c>
      <c r="U19" s="87">
        <f>+'C8,C10,C12'!U19/('C8,C10,C12'!U19+'C8,C10,C12'!U64+'C8,C10,C12'!U108)*100</f>
        <v>90.425768233987412</v>
      </c>
    </row>
    <row r="20" spans="1:21" ht="15" customHeight="1" x14ac:dyDescent="0.25">
      <c r="A20" s="70"/>
      <c r="B20" s="88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</row>
    <row r="21" spans="1:21" ht="15" customHeight="1" x14ac:dyDescent="0.25">
      <c r="A21" s="72" t="s">
        <v>58</v>
      </c>
      <c r="B21" s="85">
        <f>+[1]ABSOL!L20/([1]ABSOL!L20+[1]ABSOL!L63+[1]ABSOL!L106)*100</f>
        <v>57.482677244426597</v>
      </c>
      <c r="C21" s="85">
        <f>+'C8,C10,C12'!C21/('C8,C10,C12'!C21+'C8,C10,C12'!C66+'C8,C10,C12'!C110)*100</f>
        <v>54.696815429072522</v>
      </c>
      <c r="D21" s="85">
        <f>+'C8,C10,C12'!D21/('C8,C10,C12'!D21+'C8,C10,C12'!D66+'C8,C10,C12'!D110)*100</f>
        <v>54.397696927358567</v>
      </c>
      <c r="E21" s="85">
        <f>+'C8,C10,C12'!E21/('C8,C10,C12'!E21+'C8,C10,C12'!E66+'C8,C10,C12'!E110)*100</f>
        <v>55.698249420994429</v>
      </c>
      <c r="F21" s="85">
        <f>+'C8,C10,C12'!F21/('C8,C10,C12'!F21+'C8,C10,C12'!F66+'C8,C10,C12'!F110)*100</f>
        <v>54.847152694839018</v>
      </c>
      <c r="G21" s="85">
        <f>+'C8,C10,C12'!G21/('C8,C10,C12'!G21+'C8,C10,C12'!G66+'C8,C10,C12'!G110)*100</f>
        <v>53.388295244276954</v>
      </c>
      <c r="H21" s="85">
        <f>+'C8,C10,C12'!H21/('C8,C10,C12'!H21+'C8,C10,C12'!H66+'C8,C10,C12'!H110)*100</f>
        <v>52.435416795682222</v>
      </c>
      <c r="I21" s="85">
        <f>+'C8,C10,C12'!I21/('C8,C10,C12'!I21+'C8,C10,C12'!I66+'C8,C10,C12'!I110)*100</f>
        <v>53.802727138692177</v>
      </c>
      <c r="J21" s="85">
        <f>+'C8,C10,C12'!J21/('C8,C10,C12'!J21+'C8,C10,C12'!J66+'C8,C10,C12'!J110)*100</f>
        <v>59.402785975115279</v>
      </c>
      <c r="K21" s="85">
        <f>+'C8,C10,C12'!K21/('C8,C10,C12'!K21+'C8,C10,C12'!K66+'C8,C10,C12'!K110)*100</f>
        <v>55.844534953224255</v>
      </c>
      <c r="L21" s="85">
        <f>+'C8,C10,C12'!L21/('C8,C10,C12'!L21+'C8,C10,C12'!L66+'C8,C10,C12'!L110)*100</f>
        <v>55.344812792687826</v>
      </c>
      <c r="M21" s="85">
        <f>+'C8,C10,C12'!M21/('C8,C10,C12'!M21+'C8,C10,C12'!M66+'C8,C10,C12'!M110)*100</f>
        <v>56.622155148019893</v>
      </c>
      <c r="N21" s="85">
        <f>+'C8,C10,C12'!N21/('C8,C10,C12'!N21+'C8,C10,C12'!N66+'C8,C10,C12'!N110)*100</f>
        <v>57.104735279968779</v>
      </c>
      <c r="O21" s="85">
        <f>+'C8,C10,C12'!O21/('C8,C10,C12'!O21+'C8,C10,C12'!O66+'C8,C10,C12'!O110)*100</f>
        <v>57.418726598609297</v>
      </c>
      <c r="P21" s="85">
        <f>+'C8,C10,C12'!P21/('C8,C10,C12'!P21+'C8,C10,C12'!P66+'C8,C10,C12'!P110)*100</f>
        <v>58.164605450366643</v>
      </c>
      <c r="Q21" s="85">
        <f>+'C8,C10,C12'!Q21/('C8,C10,C12'!Q21+'C8,C10,C12'!Q66+'C8,C10,C12'!Q110)*100</f>
        <v>58.422219143925744</v>
      </c>
      <c r="R21" s="85">
        <f>+'C8,C10,C12'!R21/('C8,C10,C12'!R21+'C8,C10,C12'!R66+'C8,C10,C12'!R110)*100</f>
        <v>59.928385717854539</v>
      </c>
      <c r="S21" s="85">
        <f>+'C8,C10,C12'!S21/('C8,C10,C12'!S21+'C8,C10,C12'!S66+'C8,C10,C12'!S110)*100</f>
        <v>61.013145535561428</v>
      </c>
      <c r="T21" s="85">
        <f>+'C8,C10,C12'!T21/('C8,C10,C12'!T21+'C8,C10,C12'!T66+'C8,C10,C12'!T110)*100</f>
        <v>88.759362658314046</v>
      </c>
      <c r="U21" s="85">
        <f>+'C8,C10,C12'!U21/('C8,C10,C12'!U21+'C8,C10,C12'!U66+'C8,C10,C12'!U110)*100</f>
        <v>74.896270962813787</v>
      </c>
    </row>
    <row r="22" spans="1:21" ht="15" customHeight="1" x14ac:dyDescent="0.25">
      <c r="A22" s="69" t="s">
        <v>50</v>
      </c>
      <c r="B22" s="86">
        <f>+[1]ABSOL!L21/([1]ABSOL!L21+[1]ABSOL!L64+[1]ABSOL!L107)*100</f>
        <v>55.537132754143016</v>
      </c>
      <c r="C22" s="86">
        <f>+'C8,C10,C12'!C22/('C8,C10,C12'!C22+'C8,C10,C12'!C67+'C8,C10,C12'!C111)*100</f>
        <v>53.552602634816402</v>
      </c>
      <c r="D22" s="86">
        <f>+'C8,C10,C12'!D22/('C8,C10,C12'!D22+'C8,C10,C12'!D67+'C8,C10,C12'!D111)*100</f>
        <v>53.120995217703872</v>
      </c>
      <c r="E22" s="86">
        <f>+'C8,C10,C12'!E22/('C8,C10,C12'!E22+'C8,C10,C12'!E67+'C8,C10,C12'!E111)*100</f>
        <v>54.209872910851018</v>
      </c>
      <c r="F22" s="86">
        <f>+'C8,C10,C12'!F22/('C8,C10,C12'!F22+'C8,C10,C12'!F67+'C8,C10,C12'!F111)*100</f>
        <v>53.454806733123597</v>
      </c>
      <c r="G22" s="86">
        <f>+'C8,C10,C12'!G22/('C8,C10,C12'!G22+'C8,C10,C12'!G67+'C8,C10,C12'!G111)*100</f>
        <v>51.716615766687923</v>
      </c>
      <c r="H22" s="86">
        <f>+'C8,C10,C12'!H22/('C8,C10,C12'!H22+'C8,C10,C12'!H67+'C8,C10,C12'!H111)*100</f>
        <v>50.954386293794315</v>
      </c>
      <c r="I22" s="86">
        <f>+'C8,C10,C12'!I22/('C8,C10,C12'!I22+'C8,C10,C12'!I67+'C8,C10,C12'!I111)*100</f>
        <v>52.943032663063548</v>
      </c>
      <c r="J22" s="86">
        <f>+'C8,C10,C12'!J22/('C8,C10,C12'!J22+'C8,C10,C12'!J67+'C8,C10,C12'!J111)*100</f>
        <v>59.172714373968951</v>
      </c>
      <c r="K22" s="86">
        <f>+'C8,C10,C12'!K22/('C8,C10,C12'!K22+'C8,C10,C12'!K67+'C8,C10,C12'!K111)*100</f>
        <v>54.96713242823639</v>
      </c>
      <c r="L22" s="86">
        <f>+'C8,C10,C12'!L22/('C8,C10,C12'!L22+'C8,C10,C12'!L67+'C8,C10,C12'!L111)*100</f>
        <v>54.528316355874793</v>
      </c>
      <c r="M22" s="86">
        <f>+'C8,C10,C12'!M22/('C8,C10,C12'!M22+'C8,C10,C12'!M67+'C8,C10,C12'!M111)*100</f>
        <v>54.868942299173526</v>
      </c>
      <c r="N22" s="86">
        <f>+'C8,C10,C12'!N22/('C8,C10,C12'!N22+'C8,C10,C12'!N67+'C8,C10,C12'!N111)*100</f>
        <v>55.754565171762408</v>
      </c>
      <c r="O22" s="86">
        <f>+'C8,C10,C12'!O22/('C8,C10,C12'!O22+'C8,C10,C12'!O67+'C8,C10,C12'!O111)*100</f>
        <v>55.9799130334398</v>
      </c>
      <c r="P22" s="86">
        <f>+'C8,C10,C12'!P22/('C8,C10,C12'!P22+'C8,C10,C12'!P67+'C8,C10,C12'!P111)*100</f>
        <v>55.784070017348974</v>
      </c>
      <c r="Q22" s="86">
        <f>+'C8,C10,C12'!Q22/('C8,C10,C12'!Q22+'C8,C10,C12'!Q67+'C8,C10,C12'!Q111)*100</f>
        <v>56.30537964046092</v>
      </c>
      <c r="R22" s="86">
        <f>+'C8,C10,C12'!R22/('C8,C10,C12'!R22+'C8,C10,C12'!R67+'C8,C10,C12'!R111)*100</f>
        <v>58.006834023088651</v>
      </c>
      <c r="S22" s="86">
        <f>+'C8,C10,C12'!S22/('C8,C10,C12'!S22+'C8,C10,C12'!S67+'C8,C10,C12'!S111)*100</f>
        <v>59.234595527277136</v>
      </c>
      <c r="T22" s="86">
        <f>+'C8,C10,C12'!T22/('C8,C10,C12'!T22+'C8,C10,C12'!T67+'C8,C10,C12'!T111)*100</f>
        <v>88.014855715506485</v>
      </c>
      <c r="U22" s="86">
        <f>+'C8,C10,C12'!U22/('C8,C10,C12'!U22+'C8,C10,C12'!U67+'C8,C10,C12'!U111)*100</f>
        <v>73.720833711625005</v>
      </c>
    </row>
    <row r="23" spans="1:21" ht="15" customHeight="1" x14ac:dyDescent="0.25">
      <c r="A23" s="69" t="s">
        <v>51</v>
      </c>
      <c r="B23" s="87">
        <f>+[1]ABSOL!L22/([1]ABSOL!L22+[1]ABSOL!L65+[1]ABSOL!L108)*100</f>
        <v>49.456555112066319</v>
      </c>
      <c r="C23" s="87">
        <f>+'C8,C10,C12'!C23/('C8,C10,C12'!C23+'C8,C10,C12'!C68+'C8,C10,C12'!C112)*100</f>
        <v>48.691397360036412</v>
      </c>
      <c r="D23" s="87">
        <f>+'C8,C10,C12'!D23/('C8,C10,C12'!D23+'C8,C10,C12'!D68+'C8,C10,C12'!D112)*100</f>
        <v>49.367179376859923</v>
      </c>
      <c r="E23" s="87">
        <f>+'C8,C10,C12'!E23/('C8,C10,C12'!E23+'C8,C10,C12'!E68+'C8,C10,C12'!E112)*100</f>
        <v>50.244057370198256</v>
      </c>
      <c r="F23" s="87">
        <f>+'C8,C10,C12'!F23/('C8,C10,C12'!F23+'C8,C10,C12'!F68+'C8,C10,C12'!F112)*100</f>
        <v>52.909343828458979</v>
      </c>
      <c r="G23" s="87">
        <f>+'C8,C10,C12'!G23/('C8,C10,C12'!G23+'C8,C10,C12'!G68+'C8,C10,C12'!G112)*100</f>
        <v>50.524435412501234</v>
      </c>
      <c r="H23" s="87">
        <f>+'C8,C10,C12'!H23/('C8,C10,C12'!H23+'C8,C10,C12'!H68+'C8,C10,C12'!H112)*100</f>
        <v>50.701981970147294</v>
      </c>
      <c r="I23" s="87">
        <f>+'C8,C10,C12'!I23/('C8,C10,C12'!I23+'C8,C10,C12'!I68+'C8,C10,C12'!I112)*100</f>
        <v>49.986570421353029</v>
      </c>
      <c r="J23" s="87">
        <f>+'C8,C10,C12'!J23/('C8,C10,C12'!J23+'C8,C10,C12'!J68+'C8,C10,C12'!J112)*100</f>
        <v>55.847525279403939</v>
      </c>
      <c r="K23" s="87">
        <f>+'C8,C10,C12'!K23/('C8,C10,C12'!K23+'C8,C10,C12'!K68+'C8,C10,C12'!K112)*100</f>
        <v>51.912568306010932</v>
      </c>
      <c r="L23" s="87">
        <f>+'C8,C10,C12'!L23/('C8,C10,C12'!L23+'C8,C10,C12'!L68+'C8,C10,C12'!L112)*100</f>
        <v>52.120304928860214</v>
      </c>
      <c r="M23" s="87">
        <f>+'C8,C10,C12'!M23/('C8,C10,C12'!M23+'C8,C10,C12'!M68+'C8,C10,C12'!M112)*100</f>
        <v>51.582583179226972</v>
      </c>
      <c r="N23" s="87">
        <f>+'C8,C10,C12'!N23/('C8,C10,C12'!N23+'C8,C10,C12'!N68+'C8,C10,C12'!N112)*100</f>
        <v>53.178416335581637</v>
      </c>
      <c r="O23" s="87">
        <f>+'C8,C10,C12'!O23/('C8,C10,C12'!O23+'C8,C10,C12'!O68+'C8,C10,C12'!O112)*100</f>
        <v>53.412796764936076</v>
      </c>
      <c r="P23" s="87">
        <f>+'C8,C10,C12'!P23/('C8,C10,C12'!P23+'C8,C10,C12'!P68+'C8,C10,C12'!P112)*100</f>
        <v>52.019135823487353</v>
      </c>
      <c r="Q23" s="87">
        <f>+'C8,C10,C12'!Q23/('C8,C10,C12'!Q23+'C8,C10,C12'!Q68+'C8,C10,C12'!Q112)*100</f>
        <v>54.294306896069379</v>
      </c>
      <c r="R23" s="87">
        <f>+'C8,C10,C12'!R23/('C8,C10,C12'!R23+'C8,C10,C12'!R68+'C8,C10,C12'!R112)*100</f>
        <v>55.836539283576982</v>
      </c>
      <c r="S23" s="87">
        <f>+'C8,C10,C12'!S23/('C8,C10,C12'!S23+'C8,C10,C12'!S68+'C8,C10,C12'!S112)*100</f>
        <v>56.884409907722201</v>
      </c>
      <c r="T23" s="87">
        <f>+'C8,C10,C12'!T23/('C8,C10,C12'!T23+'C8,C10,C12'!T68+'C8,C10,C12'!T112)*100</f>
        <v>85.26056810556922</v>
      </c>
      <c r="U23" s="87">
        <f>+'C8,C10,C12'!U23/('C8,C10,C12'!U23+'C8,C10,C12'!U68+'C8,C10,C12'!U112)*100</f>
        <v>73.858017089482956</v>
      </c>
    </row>
    <row r="24" spans="1:21" ht="15" customHeight="1" x14ac:dyDescent="0.25">
      <c r="A24" s="69" t="s">
        <v>52</v>
      </c>
      <c r="B24" s="87">
        <f>+[1]ABSOL!L23/([1]ABSOL!L23+[1]ABSOL!L66+[1]ABSOL!L109)*100</f>
        <v>53.102033396525307</v>
      </c>
      <c r="C24" s="87">
        <f>+'C8,C10,C12'!C24/('C8,C10,C12'!C24+'C8,C10,C12'!C69+'C8,C10,C12'!C113)*100</f>
        <v>52.529615643267292</v>
      </c>
      <c r="D24" s="87">
        <f>+'C8,C10,C12'!D24/('C8,C10,C12'!D24+'C8,C10,C12'!D69+'C8,C10,C12'!D113)*100</f>
        <v>53.265975144338974</v>
      </c>
      <c r="E24" s="87">
        <f>+'C8,C10,C12'!E24/('C8,C10,C12'!E24+'C8,C10,C12'!E69+'C8,C10,C12'!E113)*100</f>
        <v>55.81008190717187</v>
      </c>
      <c r="F24" s="87">
        <f>+'C8,C10,C12'!F24/('C8,C10,C12'!F24+'C8,C10,C12'!F69+'C8,C10,C12'!F113)*100</f>
        <v>54.97147072223548</v>
      </c>
      <c r="G24" s="87">
        <f>+'C8,C10,C12'!G24/('C8,C10,C12'!G24+'C8,C10,C12'!G69+'C8,C10,C12'!G113)*100</f>
        <v>52.192567354407217</v>
      </c>
      <c r="H24" s="87">
        <f>+'C8,C10,C12'!H24/('C8,C10,C12'!H24+'C8,C10,C12'!H69+'C8,C10,C12'!H113)*100</f>
        <v>50.820109621661572</v>
      </c>
      <c r="I24" s="87">
        <f>+'C8,C10,C12'!I24/('C8,C10,C12'!I24+'C8,C10,C12'!I69+'C8,C10,C12'!I113)*100</f>
        <v>51.105073943949662</v>
      </c>
      <c r="J24" s="87">
        <f>+'C8,C10,C12'!J24/('C8,C10,C12'!J24+'C8,C10,C12'!J69+'C8,C10,C12'!J113)*100</f>
        <v>57.305342381767829</v>
      </c>
      <c r="K24" s="87">
        <f>+'C8,C10,C12'!K24/('C8,C10,C12'!K24+'C8,C10,C12'!K69+'C8,C10,C12'!K113)*100</f>
        <v>53.623129223921431</v>
      </c>
      <c r="L24" s="87">
        <f>+'C8,C10,C12'!L24/('C8,C10,C12'!L24+'C8,C10,C12'!L69+'C8,C10,C12'!L113)*100</f>
        <v>52.723194791790718</v>
      </c>
      <c r="M24" s="87">
        <f>+'C8,C10,C12'!M24/('C8,C10,C12'!M24+'C8,C10,C12'!M69+'C8,C10,C12'!M113)*100</f>
        <v>53.586113266097747</v>
      </c>
      <c r="N24" s="87">
        <f>+'C8,C10,C12'!N24/('C8,C10,C12'!N24+'C8,C10,C12'!N69+'C8,C10,C12'!N113)*100</f>
        <v>53.239214137624643</v>
      </c>
      <c r="O24" s="87">
        <f>+'C8,C10,C12'!O24/('C8,C10,C12'!O24+'C8,C10,C12'!O69+'C8,C10,C12'!O113)*100</f>
        <v>52.954684629516223</v>
      </c>
      <c r="P24" s="87">
        <f>+'C8,C10,C12'!P24/('C8,C10,C12'!P24+'C8,C10,C12'!P69+'C8,C10,C12'!P113)*100</f>
        <v>52.248887168569766</v>
      </c>
      <c r="Q24" s="87">
        <f>+'C8,C10,C12'!Q24/('C8,C10,C12'!Q24+'C8,C10,C12'!Q69+'C8,C10,C12'!Q113)*100</f>
        <v>52.42756622516557</v>
      </c>
      <c r="R24" s="87">
        <f>+'C8,C10,C12'!R24/('C8,C10,C12'!R24+'C8,C10,C12'!R69+'C8,C10,C12'!R113)*100</f>
        <v>55.288451514709259</v>
      </c>
      <c r="S24" s="87">
        <f>+'C8,C10,C12'!S24/('C8,C10,C12'!S24+'C8,C10,C12'!S69+'C8,C10,C12'!S113)*100</f>
        <v>56.106677442165875</v>
      </c>
      <c r="T24" s="87">
        <f>+'C8,C10,C12'!T24/('C8,C10,C12'!T24+'C8,C10,C12'!T69+'C8,C10,C12'!T113)*100</f>
        <v>87.924475967825018</v>
      </c>
      <c r="U24" s="87">
        <f>+'C8,C10,C12'!U24/('C8,C10,C12'!U24+'C8,C10,C12'!U69+'C8,C10,C12'!U113)*100</f>
        <v>70.416089028998996</v>
      </c>
    </row>
    <row r="25" spans="1:21" ht="15" customHeight="1" x14ac:dyDescent="0.25">
      <c r="A25" s="69" t="s">
        <v>53</v>
      </c>
      <c r="B25" s="87">
        <f>+[1]ABSOL!L24/([1]ABSOL!L24+[1]ABSOL!L67+[1]ABSOL!L110)*100</f>
        <v>68.206424843592984</v>
      </c>
      <c r="C25" s="87">
        <f>+'C8,C10,C12'!C25/('C8,C10,C12'!C25+'C8,C10,C12'!C70+'C8,C10,C12'!C114)*100</f>
        <v>62.990016267423684</v>
      </c>
      <c r="D25" s="87">
        <f>+'C8,C10,C12'!D25/('C8,C10,C12'!D25+'C8,C10,C12'!D70+'C8,C10,C12'!D114)*100</f>
        <v>59.618700900555666</v>
      </c>
      <c r="E25" s="87">
        <f>+'C8,C10,C12'!E25/('C8,C10,C12'!E25+'C8,C10,C12'!E70+'C8,C10,C12'!E114)*100</f>
        <v>58.999941991994895</v>
      </c>
      <c r="F25" s="87">
        <f>+'C8,C10,C12'!F25/('C8,C10,C12'!F25+'C8,C10,C12'!F70+'C8,C10,C12'!F114)*100</f>
        <v>52.469329156878096</v>
      </c>
      <c r="G25" s="87">
        <f>+'C8,C10,C12'!G25/('C8,C10,C12'!G25+'C8,C10,C12'!G70+'C8,C10,C12'!G114)*100</f>
        <v>52.956457199406238</v>
      </c>
      <c r="H25" s="87">
        <f>+'C8,C10,C12'!H25/('C8,C10,C12'!H25+'C8,C10,C12'!H70+'C8,C10,C12'!H114)*100</f>
        <v>51.505622500062884</v>
      </c>
      <c r="I25" s="87">
        <f>+'C8,C10,C12'!I25/('C8,C10,C12'!I25+'C8,C10,C12'!I70+'C8,C10,C12'!I114)*100</f>
        <v>59.526460328063536</v>
      </c>
      <c r="J25" s="87">
        <f>+'C8,C10,C12'!J25/('C8,C10,C12'!J25+'C8,C10,C12'!J70+'C8,C10,C12'!J114)*100</f>
        <v>66.402487961476737</v>
      </c>
      <c r="K25" s="87">
        <f>+'C8,C10,C12'!K25/('C8,C10,C12'!K25+'C8,C10,C12'!K70+'C8,C10,C12'!K114)*100</f>
        <v>61.337382991435973</v>
      </c>
      <c r="L25" s="87">
        <f>+'C8,C10,C12'!L25/('C8,C10,C12'!L25+'C8,C10,C12'!L70+'C8,C10,C12'!L114)*100</f>
        <v>60.508983485883093</v>
      </c>
      <c r="M25" s="87">
        <f>+'C8,C10,C12'!M25/('C8,C10,C12'!M25+'C8,C10,C12'!M70+'C8,C10,C12'!M114)*100</f>
        <v>61.72162511271965</v>
      </c>
      <c r="N25" s="87">
        <f>+'C8,C10,C12'!N25/('C8,C10,C12'!N25+'C8,C10,C12'!N70+'C8,C10,C12'!N114)*100</f>
        <v>62.831412103746395</v>
      </c>
      <c r="O25" s="87">
        <f>+'C8,C10,C12'!O25/('C8,C10,C12'!O25+'C8,C10,C12'!O70+'C8,C10,C12'!O114)*100</f>
        <v>63.432377533185317</v>
      </c>
      <c r="P25" s="87">
        <f>+'C8,C10,C12'!P25/('C8,C10,C12'!P25+'C8,C10,C12'!P70+'C8,C10,C12'!P114)*100</f>
        <v>64.947354089134976</v>
      </c>
      <c r="Q25" s="87">
        <f>+'C8,C10,C12'!Q25/('C8,C10,C12'!Q25+'C8,C10,C12'!Q70+'C8,C10,C12'!Q114)*100</f>
        <v>63.299717814682886</v>
      </c>
      <c r="R25" s="87">
        <f>+'C8,C10,C12'!R25/('C8,C10,C12'!R25+'C8,C10,C12'!R70+'C8,C10,C12'!R114)*100</f>
        <v>64.365856069592724</v>
      </c>
      <c r="S25" s="87">
        <f>+'C8,C10,C12'!S25/('C8,C10,C12'!S25+'C8,C10,C12'!S70+'C8,C10,C12'!S114)*100</f>
        <v>66.277687474223058</v>
      </c>
      <c r="T25" s="87">
        <f>+'C8,C10,C12'!T25/('C8,C10,C12'!T25+'C8,C10,C12'!T70+'C8,C10,C12'!T114)*100</f>
        <v>91.797027542324216</v>
      </c>
      <c r="U25" s="87">
        <f>+'C8,C10,C12'!U25/('C8,C10,C12'!U25+'C8,C10,C12'!U70+'C8,C10,C12'!U114)*100</f>
        <v>77.140923632187679</v>
      </c>
    </row>
    <row r="26" spans="1:21" ht="15" customHeight="1" x14ac:dyDescent="0.25">
      <c r="A26" s="70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</row>
    <row r="27" spans="1:21" ht="15" customHeight="1" x14ac:dyDescent="0.25">
      <c r="A27" s="78" t="s">
        <v>54</v>
      </c>
      <c r="B27" s="86">
        <f>+[1]ABSOL!L26/([1]ABSOL!L26+[1]ABSOL!L69+[1]ABSOL!L112)*100</f>
        <v>63.076099910012893</v>
      </c>
      <c r="C27" s="86">
        <f>+'C8,C10,C12'!C27/('C8,C10,C12'!C27+'C8,C10,C12'!C72+'C8,C10,C12'!C116)*100</f>
        <v>57.674043924361904</v>
      </c>
      <c r="D27" s="86">
        <f>+'C8,C10,C12'!D27/('C8,C10,C12'!D27+'C8,C10,C12'!D72+'C8,C10,C12'!D116)*100</f>
        <v>57.696345649101552</v>
      </c>
      <c r="E27" s="86">
        <f>+'C8,C10,C12'!E27/('C8,C10,C12'!E27+'C8,C10,C12'!E72+'C8,C10,C12'!E116)*100</f>
        <v>59.659644364650376</v>
      </c>
      <c r="F27" s="86">
        <f>+'C8,C10,C12'!F27/('C8,C10,C12'!F27+'C8,C10,C12'!F72+'C8,C10,C12'!F116)*100</f>
        <v>58.583891863556367</v>
      </c>
      <c r="G27" s="86">
        <f>+'C8,C10,C12'!G27/('C8,C10,C12'!G27+'C8,C10,C12'!G72+'C8,C10,C12'!G116)*100</f>
        <v>57.722629261586121</v>
      </c>
      <c r="H27" s="86">
        <f>+'C8,C10,C12'!H27/('C8,C10,C12'!H27+'C8,C10,C12'!H72+'C8,C10,C12'!H116)*100</f>
        <v>56.088177014531048</v>
      </c>
      <c r="I27" s="86">
        <f>+'C8,C10,C12'!I27/('C8,C10,C12'!I27+'C8,C10,C12'!I72+'C8,C10,C12'!I116)*100</f>
        <v>55.891179540709814</v>
      </c>
      <c r="J27" s="86">
        <f>+'C8,C10,C12'!J27/('C8,C10,C12'!J27+'C8,C10,C12'!J72+'C8,C10,C12'!J116)*100</f>
        <v>59.957446808510639</v>
      </c>
      <c r="K27" s="86">
        <f>+'C8,C10,C12'!K27/('C8,C10,C12'!K27+'C8,C10,C12'!K72+'C8,C10,C12'!K116)*100</f>
        <v>57.905107677030962</v>
      </c>
      <c r="L27" s="86">
        <f>+'C8,C10,C12'!L27/('C8,C10,C12'!L27+'C8,C10,C12'!L72+'C8,C10,C12'!L116)*100</f>
        <v>57.311760087442465</v>
      </c>
      <c r="M27" s="86">
        <f>+'C8,C10,C12'!M27/('C8,C10,C12'!M27+'C8,C10,C12'!M72+'C8,C10,C12'!M116)*100</f>
        <v>60.909667734497106</v>
      </c>
      <c r="N27" s="86">
        <f>+'C8,C10,C12'!N27/('C8,C10,C12'!N27+'C8,C10,C12'!N72+'C8,C10,C12'!N116)*100</f>
        <v>60.467658381255639</v>
      </c>
      <c r="O27" s="86">
        <f>+'C8,C10,C12'!O27/('C8,C10,C12'!O27+'C8,C10,C12'!O72+'C8,C10,C12'!O116)*100</f>
        <v>60.990209344901693</v>
      </c>
      <c r="P27" s="86">
        <f>+'C8,C10,C12'!P27/('C8,C10,C12'!P27+'C8,C10,C12'!P72+'C8,C10,C12'!P116)*100</f>
        <v>63.838486699993823</v>
      </c>
      <c r="Q27" s="86">
        <f>+'C8,C10,C12'!Q27/('C8,C10,C12'!Q27+'C8,C10,C12'!Q72+'C8,C10,C12'!Q116)*100</f>
        <v>63.064696862467564</v>
      </c>
      <c r="R27" s="86">
        <f>+'C8,C10,C12'!R27/('C8,C10,C12'!R27+'C8,C10,C12'!R72+'C8,C10,C12'!R116)*100</f>
        <v>64.005141091182168</v>
      </c>
      <c r="S27" s="86">
        <f>+'C8,C10,C12'!S27/('C8,C10,C12'!S27+'C8,C10,C12'!S72+'C8,C10,C12'!S116)*100</f>
        <v>64.907826959691818</v>
      </c>
      <c r="T27" s="86">
        <f>+'C8,C10,C12'!T27/('C8,C10,C12'!T27+'C8,C10,C12'!T72+'C8,C10,C12'!T116)*100</f>
        <v>90.421068075117375</v>
      </c>
      <c r="U27" s="86">
        <f>+'C8,C10,C12'!U27/('C8,C10,C12'!U27+'C8,C10,C12'!U72+'C8,C10,C12'!U116)*100</f>
        <v>77.274755268614015</v>
      </c>
    </row>
    <row r="28" spans="1:21" ht="15" customHeight="1" x14ac:dyDescent="0.25">
      <c r="A28" s="78" t="s">
        <v>55</v>
      </c>
      <c r="B28" s="87">
        <f>+[1]ABSOL!L27/([1]ABSOL!L27+[1]ABSOL!L70+[1]ABSOL!L113)*100</f>
        <v>50.700196396550254</v>
      </c>
      <c r="C28" s="87">
        <f>+'C8,C10,C12'!C28/('C8,C10,C12'!C28+'C8,C10,C12'!C73+'C8,C10,C12'!C117)*100</f>
        <v>45.382491123623716</v>
      </c>
      <c r="D28" s="87">
        <f>+'C8,C10,C12'!D28/('C8,C10,C12'!D28+'C8,C10,C12'!D73+'C8,C10,C12'!D117)*100</f>
        <v>46.226184233525608</v>
      </c>
      <c r="E28" s="87">
        <f>+'C8,C10,C12'!E28/('C8,C10,C12'!E28+'C8,C10,C12'!E73+'C8,C10,C12'!E117)*100</f>
        <v>47.288187269216436</v>
      </c>
      <c r="F28" s="87">
        <f>+'C8,C10,C12'!F28/('C8,C10,C12'!F28+'C8,C10,C12'!F73+'C8,C10,C12'!F117)*100</f>
        <v>48.571710981516262</v>
      </c>
      <c r="G28" s="87">
        <f>+'C8,C10,C12'!G28/('C8,C10,C12'!G28+'C8,C10,C12'!G73+'C8,C10,C12'!G117)*100</f>
        <v>47.739667919040116</v>
      </c>
      <c r="H28" s="87">
        <f>+'C8,C10,C12'!H28/('C8,C10,C12'!H28+'C8,C10,C12'!H73+'C8,C10,C12'!H117)*100</f>
        <v>45.137228106138252</v>
      </c>
      <c r="I28" s="87">
        <f>+'C8,C10,C12'!I28/('C8,C10,C12'!I28+'C8,C10,C12'!I73+'C8,C10,C12'!I117)*100</f>
        <v>45.050156464773494</v>
      </c>
      <c r="J28" s="87">
        <f>+'C8,C10,C12'!J28/('C8,C10,C12'!J28+'C8,C10,C12'!J73+'C8,C10,C12'!J117)*100</f>
        <v>49.291864944482214</v>
      </c>
      <c r="K28" s="87">
        <f>+'C8,C10,C12'!K28/('C8,C10,C12'!K28+'C8,C10,C12'!K73+'C8,C10,C12'!K117)*100</f>
        <v>48.531846782205541</v>
      </c>
      <c r="L28" s="87">
        <f>+'C8,C10,C12'!L28/('C8,C10,C12'!L28+'C8,C10,C12'!L73+'C8,C10,C12'!L117)*100</f>
        <v>48.471302428256067</v>
      </c>
      <c r="M28" s="87">
        <f>+'C8,C10,C12'!M28/('C8,C10,C12'!M28+'C8,C10,C12'!M73+'C8,C10,C12'!M117)*100</f>
        <v>50.969229060208846</v>
      </c>
      <c r="N28" s="87">
        <f>+'C8,C10,C12'!N28/('C8,C10,C12'!N28+'C8,C10,C12'!N73+'C8,C10,C12'!N117)*100</f>
        <v>50.644806847096923</v>
      </c>
      <c r="O28" s="87">
        <f>+'C8,C10,C12'!O28/('C8,C10,C12'!O28+'C8,C10,C12'!O73+'C8,C10,C12'!O117)*100</f>
        <v>51.037609719235022</v>
      </c>
      <c r="P28" s="87">
        <f>+'C8,C10,C12'!P28/('C8,C10,C12'!P28+'C8,C10,C12'!P73+'C8,C10,C12'!P117)*100</f>
        <v>52.894472921774017</v>
      </c>
      <c r="Q28" s="87">
        <f>+'C8,C10,C12'!Q28/('C8,C10,C12'!Q28+'C8,C10,C12'!Q73+'C8,C10,C12'!Q117)*100</f>
        <v>53.942238841594403</v>
      </c>
      <c r="R28" s="87">
        <f>+'C8,C10,C12'!R28/('C8,C10,C12'!R28+'C8,C10,C12'!R73+'C8,C10,C12'!R117)*100</f>
        <v>53.140654095308037</v>
      </c>
      <c r="S28" s="87">
        <f>+'C8,C10,C12'!S28/('C8,C10,C12'!S28+'C8,C10,C12'!S73+'C8,C10,C12'!S117)*100</f>
        <v>54.464384623906057</v>
      </c>
      <c r="T28" s="87">
        <f>+'C8,C10,C12'!T28/('C8,C10,C12'!T28+'C8,C10,C12'!T73+'C8,C10,C12'!T117)*100</f>
        <v>86.940595636247807</v>
      </c>
      <c r="U28" s="87">
        <f>+'C8,C10,C12'!U28/('C8,C10,C12'!U28+'C8,C10,C12'!U73+'C8,C10,C12'!U117)*100</f>
        <v>69.714462426553965</v>
      </c>
    </row>
    <row r="29" spans="1:21" ht="15" customHeight="1" x14ac:dyDescent="0.25">
      <c r="A29" s="78" t="s">
        <v>56</v>
      </c>
      <c r="B29" s="87">
        <f>+[1]ABSOL!L28/([1]ABSOL!L28+[1]ABSOL!L71+[1]ABSOL!L114)*100</f>
        <v>79.223822588020127</v>
      </c>
      <c r="C29" s="87">
        <f>+'C8,C10,C12'!C29/('C8,C10,C12'!C29+'C8,C10,C12'!C74+'C8,C10,C12'!C118)*100</f>
        <v>75.191279740069177</v>
      </c>
      <c r="D29" s="87">
        <f>+'C8,C10,C12'!D29/('C8,C10,C12'!D29+'C8,C10,C12'!D74+'C8,C10,C12'!D118)*100</f>
        <v>73.268278613661479</v>
      </c>
      <c r="E29" s="87">
        <f>+'C8,C10,C12'!E29/('C8,C10,C12'!E29+'C8,C10,C12'!E74+'C8,C10,C12'!E118)*100</f>
        <v>75.424141749723148</v>
      </c>
      <c r="F29" s="87">
        <f>+'C8,C10,C12'!F29/('C8,C10,C12'!F29+'C8,C10,C12'!F74+'C8,C10,C12'!F118)*100</f>
        <v>71.60806212372394</v>
      </c>
      <c r="G29" s="87">
        <f>+'C8,C10,C12'!G29/('C8,C10,C12'!G29+'C8,C10,C12'!G74+'C8,C10,C12'!G118)*100</f>
        <v>70.987322954949008</v>
      </c>
      <c r="H29" s="87">
        <f>+'C8,C10,C12'!H29/('C8,C10,C12'!H29+'C8,C10,C12'!H74+'C8,C10,C12'!H118)*100</f>
        <v>71.093162291641917</v>
      </c>
      <c r="I29" s="87">
        <f>+'C8,C10,C12'!I29/('C8,C10,C12'!I29+'C8,C10,C12'!I74+'C8,C10,C12'!I118)*100</f>
        <v>69.362808842652797</v>
      </c>
      <c r="J29" s="87">
        <f>+'C8,C10,C12'!J29/('C8,C10,C12'!J29+'C8,C10,C12'!J74+'C8,C10,C12'!J118)*100</f>
        <v>74.315229300360002</v>
      </c>
      <c r="K29" s="87">
        <f>+'C8,C10,C12'!K29/('C8,C10,C12'!K29+'C8,C10,C12'!K74+'C8,C10,C12'!K118)*100</f>
        <v>69.626469744766268</v>
      </c>
      <c r="L29" s="87">
        <f>+'C8,C10,C12'!L29/('C8,C10,C12'!L29+'C8,C10,C12'!L74+'C8,C10,C12'!L118)*100</f>
        <v>68.175742225974389</v>
      </c>
      <c r="M29" s="87">
        <f>+'C8,C10,C12'!M29/('C8,C10,C12'!M29+'C8,C10,C12'!M74+'C8,C10,C12'!M118)*100</f>
        <v>73.194385667936231</v>
      </c>
      <c r="N29" s="87">
        <f>+'C8,C10,C12'!N29/('C8,C10,C12'!N29+'C8,C10,C12'!N74+'C8,C10,C12'!N118)*100</f>
        <v>72.108169333144559</v>
      </c>
      <c r="O29" s="87">
        <f>+'C8,C10,C12'!O29/('C8,C10,C12'!O29+'C8,C10,C12'!O74+'C8,C10,C12'!O118)*100</f>
        <v>72.825083445777992</v>
      </c>
      <c r="P29" s="87">
        <f>+'C8,C10,C12'!P29/('C8,C10,C12'!P29+'C8,C10,C12'!P74+'C8,C10,C12'!P118)*100</f>
        <v>77.102162827501317</v>
      </c>
      <c r="Q29" s="87">
        <f>+'C8,C10,C12'!Q29/('C8,C10,C12'!Q29+'C8,C10,C12'!Q74+'C8,C10,C12'!Q118)*100</f>
        <v>74.213034431841066</v>
      </c>
      <c r="R29" s="87">
        <f>+'C8,C10,C12'!R29/('C8,C10,C12'!R29+'C8,C10,C12'!R74+'C8,C10,C12'!R118)*100</f>
        <v>76.954248366013061</v>
      </c>
      <c r="S29" s="87">
        <f>+'C8,C10,C12'!S29/('C8,C10,C12'!S29+'C8,C10,C12'!S74+'C8,C10,C12'!S118)*100</f>
        <v>76.408144883713447</v>
      </c>
      <c r="T29" s="87">
        <f>+'C8,C10,C12'!T29/('C8,C10,C12'!T29+'C8,C10,C12'!T74+'C8,C10,C12'!T118)*100</f>
        <v>94.631007440176944</v>
      </c>
      <c r="U29" s="87">
        <f>+'C8,C10,C12'!U29/('C8,C10,C12'!U29+'C8,C10,C12'!U74+'C8,C10,C12'!U118)*100</f>
        <v>84.77064220183486</v>
      </c>
    </row>
    <row r="30" spans="1:21" ht="15" customHeight="1" x14ac:dyDescent="0.25">
      <c r="A30" s="78" t="s">
        <v>57</v>
      </c>
      <c r="B30" s="87">
        <f>+[1]ABSOL!L29/([1]ABSOL!L29)*100</f>
        <v>100</v>
      </c>
      <c r="C30" s="87">
        <f>+'C8,C10,C12'!C30/('C8,C10,C12'!C30+'C8,C10,C12'!C75+'C8,C10,C12'!C119)*100</f>
        <v>98.550724637681171</v>
      </c>
      <c r="D30" s="87">
        <f>+'C8,C10,C12'!D30/('C8,C10,C12'!D30+'C8,C10,C12'!D75+'C8,C10,C12'!D119)*100</f>
        <v>91.803278688524586</v>
      </c>
      <c r="E30" s="87">
        <f>+'C8,C10,C12'!E30/('C8,C10,C12'!E30+'C8,C10,C12'!E75+'C8,C10,C12'!E119)*100</f>
        <v>95.057034220532316</v>
      </c>
      <c r="F30" s="87">
        <f>+'C8,C10,C12'!F30/('C8,C10,C12'!F30+'C8,C10,C12'!F75+'C8,C10,C12'!F119)*100</f>
        <v>96.453900709219852</v>
      </c>
      <c r="G30" s="87">
        <f>+'C8,C10,C12'!G30/('C8,C10,C12'!G30+'C8,C10,C12'!G75+'C8,C10,C12'!G119)*100</f>
        <v>92.083333333333329</v>
      </c>
      <c r="H30" s="87">
        <f>+'C8,C10,C12'!H30/('C8,C10,C12'!H30+'C8,C10,C12'!H75+'C8,C10,C12'!H119)*100</f>
        <v>87.709497206703915</v>
      </c>
      <c r="I30" s="87">
        <f>+'C8,C10,C12'!I30/('C8,C10,C12'!I30+'C8,C10,C12'!I75+'C8,C10,C12'!I119)*100</f>
        <v>95.588235294117652</v>
      </c>
      <c r="J30" s="87">
        <f>+'C8,C10,C12'!J30/('C8,C10,C12'!J30+'C8,C10,C12'!J75+'C8,C10,C12'!J119)*100</f>
        <v>100</v>
      </c>
      <c r="K30" s="87">
        <f>+'C8,C10,C12'!K30/('C8,C10,C12'!K30+'C8,C10,C12'!K75+'C8,C10,C12'!K119)*100</f>
        <v>97.5</v>
      </c>
      <c r="L30" s="87">
        <f>+'C8,C10,C12'!L30/('C8,C10,C12'!L30+'C8,C10,C12'!L75+'C8,C10,C12'!L119)*100</f>
        <v>97.231833910034609</v>
      </c>
      <c r="M30" s="87">
        <f>+'C8,C10,C12'!M30/('C8,C10,C12'!M30+'C8,C10,C12'!M75+'C8,C10,C12'!M119)*100</f>
        <v>98.814229249011859</v>
      </c>
      <c r="N30" s="87">
        <f>+'C8,C10,C12'!N30/('C8,C10,C12'!N30+'C8,C10,C12'!N75+'C8,C10,C12'!N119)*100</f>
        <v>98.257839721254356</v>
      </c>
      <c r="O30" s="87">
        <f>+'C8,C10,C12'!O30/('C8,C10,C12'!O30+'C8,C10,C12'!O75+'C8,C10,C12'!O119)*100</f>
        <v>97.97570850202429</v>
      </c>
      <c r="P30" s="87">
        <f>+'C8,C10,C12'!P30/('C8,C10,C12'!P30+'C8,C10,C12'!P75+'C8,C10,C12'!P119)*100</f>
        <v>96.465696465696467</v>
      </c>
      <c r="Q30" s="87">
        <f>+'C8,C10,C12'!Q30/('C8,C10,C12'!Q30+'C8,C10,C12'!Q75+'C8,C10,C12'!Q119)*100</f>
        <v>100</v>
      </c>
      <c r="R30" s="87">
        <f>+'C8,C10,C12'!R30/('C8,C10,C12'!R30+'C8,C10,C12'!R75+'C8,C10,C12'!R119)*100</f>
        <v>98.839458413926494</v>
      </c>
      <c r="S30" s="87">
        <f>+'C8,C10,C12'!S30/('C8,C10,C12'!S30+'C8,C10,C12'!S75+'C8,C10,C12'!S119)*100</f>
        <v>100</v>
      </c>
      <c r="T30" s="87">
        <f>+'C8,C10,C12'!T30/('C8,C10,C12'!T30+'C8,C10,C12'!T75+'C8,C10,C12'!T119)*100</f>
        <v>98.919753086419746</v>
      </c>
      <c r="U30" s="87">
        <f>+'C8,C10,C12'!U30/('C8,C10,C12'!U30+'C8,C10,C12'!U75+'C8,C10,C12'!U119)*100</f>
        <v>99.436302142051858</v>
      </c>
    </row>
    <row r="31" spans="1:21" ht="15" customHeight="1" x14ac:dyDescent="0.25">
      <c r="A31" s="70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</row>
    <row r="32" spans="1:21" ht="15" customHeight="1" x14ac:dyDescent="0.25">
      <c r="A32" s="89" t="s">
        <v>59</v>
      </c>
      <c r="B32" s="85">
        <f>+[1]ABSOL!L31/([1]ABSOL!L31+[1]ABSOL!L74+[1]ABSOL!L117)*100</f>
        <v>58.687822218037141</v>
      </c>
      <c r="C32" s="85">
        <f>+'C8,C10,C12'!C32/('C8,C10,C12'!C32+'C8,C10,C12'!C77+'C8,C10,C12'!C121)*100</f>
        <v>55.450022614201721</v>
      </c>
      <c r="D32" s="85">
        <f>+'C8,C10,C12'!D32/('C8,C10,C12'!D32+'C8,C10,C12'!D77+'C8,C10,C12'!D121)*100</f>
        <v>55.364023072982782</v>
      </c>
      <c r="E32" s="85">
        <f>+'C8,C10,C12'!E32/('C8,C10,C12'!E32+'C8,C10,C12'!E77+'C8,C10,C12'!E121)*100</f>
        <v>58.608681729941758</v>
      </c>
      <c r="F32" s="85">
        <f>+'C8,C10,C12'!F32/('C8,C10,C12'!F32+'C8,C10,C12'!F77+'C8,C10,C12'!F121)*100</f>
        <v>57.479583160309268</v>
      </c>
      <c r="G32" s="85">
        <f>+'C8,C10,C12'!G32/('C8,C10,C12'!G32+'C8,C10,C12'!G77+'C8,C10,C12'!G121)*100</f>
        <v>54.850304054710421</v>
      </c>
      <c r="H32" s="85">
        <f>+'C8,C10,C12'!H32/('C8,C10,C12'!H32+'C8,C10,C12'!H77+'C8,C10,C12'!H121)*100</f>
        <v>54.327979392378211</v>
      </c>
      <c r="I32" s="85">
        <f>+'C8,C10,C12'!I32/('C8,C10,C12'!I32+'C8,C10,C12'!I77+'C8,C10,C12'!I121)*100</f>
        <v>55.31609195402298</v>
      </c>
      <c r="J32" s="85">
        <f>+'C8,C10,C12'!J32/('C8,C10,C12'!J32+'C8,C10,C12'!J77+'C8,C10,C12'!J121)*100</f>
        <v>62.914706448171529</v>
      </c>
      <c r="K32" s="85">
        <f>+'C8,C10,C12'!K32/('C8,C10,C12'!K32+'C8,C10,C12'!K77+'C8,C10,C12'!K121)*100</f>
        <v>59.445847987979064</v>
      </c>
      <c r="L32" s="85">
        <f>+'C8,C10,C12'!L32/('C8,C10,C12'!L32+'C8,C10,C12'!L77+'C8,C10,C12'!L121)*100</f>
        <v>59.28954555924841</v>
      </c>
      <c r="M32" s="85">
        <f>+'C8,C10,C12'!M32/('C8,C10,C12'!M32+'C8,C10,C12'!M77+'C8,C10,C12'!M121)*100</f>
        <v>60.054590651350956</v>
      </c>
      <c r="N32" s="85">
        <f>+'C8,C10,C12'!N32/('C8,C10,C12'!N32+'C8,C10,C12'!N77+'C8,C10,C12'!N121)*100</f>
        <v>59.253370929761672</v>
      </c>
      <c r="O32" s="85">
        <f>+'C8,C10,C12'!O32/('C8,C10,C12'!O32+'C8,C10,C12'!O77+'C8,C10,C12'!O121)*100</f>
        <v>59.208164942804295</v>
      </c>
      <c r="P32" s="85">
        <f>+'C8,C10,C12'!P32/('C8,C10,C12'!P32+'C8,C10,C12'!P77+'C8,C10,C12'!P121)*100</f>
        <v>61.91160796172818</v>
      </c>
      <c r="Q32" s="85">
        <f>+'C8,C10,C12'!Q32/('C8,C10,C12'!Q32+'C8,C10,C12'!Q77+'C8,C10,C12'!Q121)*100</f>
        <v>61.92318319977894</v>
      </c>
      <c r="R32" s="85">
        <f>+'C8,C10,C12'!R32/('C8,C10,C12'!R32+'C8,C10,C12'!R77+'C8,C10,C12'!R121)*100</f>
        <v>63.847170491409344</v>
      </c>
      <c r="S32" s="85">
        <f>+'C8,C10,C12'!S32/('C8,C10,C12'!S32+'C8,C10,C12'!S77+'C8,C10,C12'!S121)*100</f>
        <v>66.216388872756838</v>
      </c>
      <c r="T32" s="85">
        <f>+'C8,C10,C12'!T32/('C8,C10,C12'!T32+'C8,C10,C12'!T77+'C8,C10,C12'!T121)*100</f>
        <v>90.809276120975525</v>
      </c>
      <c r="U32" s="85">
        <f>+'C8,C10,C12'!U32/('C8,C10,C12'!U32+'C8,C10,C12'!U77+'C8,C10,C12'!U121)*100</f>
        <v>79.772152982997142</v>
      </c>
    </row>
    <row r="33" spans="1:24" ht="15" customHeight="1" x14ac:dyDescent="0.25">
      <c r="A33" s="69" t="s">
        <v>50</v>
      </c>
      <c r="B33" s="87">
        <f>+[1]ABSOL!L32/([1]ABSOL!L32+[1]ABSOL!L75+[1]ABSOL!L118)*100</f>
        <v>55.236163209063768</v>
      </c>
      <c r="C33" s="87">
        <f>+'C8,C10,C12'!C33/('C8,C10,C12'!C33+'C8,C10,C12'!C78+'C8,C10,C12'!C122)*100</f>
        <v>51.092615817276631</v>
      </c>
      <c r="D33" s="87">
        <f>+'C8,C10,C12'!D33/('C8,C10,C12'!D33+'C8,C10,C12'!D78+'C8,C10,C12'!D122)*100</f>
        <v>51.456566798567927</v>
      </c>
      <c r="E33" s="87">
        <f>+'C8,C10,C12'!E33/('C8,C10,C12'!E33+'C8,C10,C12'!E78+'C8,C10,C12'!E122)*100</f>
        <v>54.069939254637987</v>
      </c>
      <c r="F33" s="87">
        <f>+'C8,C10,C12'!F33/('C8,C10,C12'!F33+'C8,C10,C12'!F78+'C8,C10,C12'!F122)*100</f>
        <v>54.779080252479709</v>
      </c>
      <c r="G33" s="87">
        <f>+'C8,C10,C12'!G33/('C8,C10,C12'!G33+'C8,C10,C12'!G78+'C8,C10,C12'!G122)*100</f>
        <v>51.211695064918075</v>
      </c>
      <c r="H33" s="87">
        <f>+'C8,C10,C12'!H33/('C8,C10,C12'!H33+'C8,C10,C12'!H78+'C8,C10,C12'!H122)*100</f>
        <v>49.759166420918113</v>
      </c>
      <c r="I33" s="87">
        <f>+'C8,C10,C12'!I33/('C8,C10,C12'!I33+'C8,C10,C12'!I78+'C8,C10,C12'!I122)*100</f>
        <v>51.312865771602048</v>
      </c>
      <c r="J33" s="87">
        <f>+'C8,C10,C12'!J33/('C8,C10,C12'!J33+'C8,C10,C12'!J78+'C8,C10,C12'!J122)*100</f>
        <v>61.974846940314265</v>
      </c>
      <c r="K33" s="87">
        <f>+'C8,C10,C12'!K33/('C8,C10,C12'!K33+'C8,C10,C12'!K78+'C8,C10,C12'!K122)*100</f>
        <v>55.970622119815673</v>
      </c>
      <c r="L33" s="87">
        <f>+'C8,C10,C12'!L33/('C8,C10,C12'!L33+'C8,C10,C12'!L78+'C8,C10,C12'!L122)*100</f>
        <v>55.810935517360718</v>
      </c>
      <c r="M33" s="87">
        <f>+'C8,C10,C12'!M33/('C8,C10,C12'!M33+'C8,C10,C12'!M78+'C8,C10,C12'!M122)*100</f>
        <v>55.442409721033712</v>
      </c>
      <c r="N33" s="87">
        <f>+'C8,C10,C12'!N33/('C8,C10,C12'!N33+'C8,C10,C12'!N78+'C8,C10,C12'!N122)*100</f>
        <v>55.983104105496317</v>
      </c>
      <c r="O33" s="87">
        <f>+'C8,C10,C12'!O33/('C8,C10,C12'!O33+'C8,C10,C12'!O78+'C8,C10,C12'!O122)*100</f>
        <v>56.484163540528989</v>
      </c>
      <c r="P33" s="87">
        <f>+'C8,C10,C12'!P33/('C8,C10,C12'!P33+'C8,C10,C12'!P78+'C8,C10,C12'!P122)*100</f>
        <v>58.361848193341515</v>
      </c>
      <c r="Q33" s="87">
        <f>+'C8,C10,C12'!Q33/('C8,C10,C12'!Q33+'C8,C10,C12'!Q78+'C8,C10,C12'!Q122)*100</f>
        <v>59.323177366702936</v>
      </c>
      <c r="R33" s="87">
        <f>+'C8,C10,C12'!R33/('C8,C10,C12'!R33+'C8,C10,C12'!R78+'C8,C10,C12'!R122)*100</f>
        <v>61.009550399964539</v>
      </c>
      <c r="S33" s="87">
        <f>+'C8,C10,C12'!S33/('C8,C10,C12'!S33+'C8,C10,C12'!S78+'C8,C10,C12'!S122)*100</f>
        <v>64.303319973423072</v>
      </c>
      <c r="T33" s="87">
        <f>+'C8,C10,C12'!T33/('C8,C10,C12'!T33+'C8,C10,C12'!T78+'C8,C10,C12'!T122)*100</f>
        <v>90.30644279261945</v>
      </c>
      <c r="U33" s="87">
        <f>+'C8,C10,C12'!U33/('C8,C10,C12'!U33+'C8,C10,C12'!U78+'C8,C10,C12'!U122)*100</f>
        <v>78.121684117800157</v>
      </c>
    </row>
    <row r="34" spans="1:24" ht="15" customHeight="1" x14ac:dyDescent="0.25">
      <c r="A34" s="69" t="s">
        <v>51</v>
      </c>
      <c r="B34" s="87">
        <f>+[1]ABSOL!L33/([1]ABSOL!L33+[1]ABSOL!L76+[1]ABSOL!L119)*100</f>
        <v>50.718648939992818</v>
      </c>
      <c r="C34" s="87">
        <f>+'C8,C10,C12'!C34/('C8,C10,C12'!C34+'C8,C10,C12'!C79+'C8,C10,C12'!C123)*100</f>
        <v>49.977612608578845</v>
      </c>
      <c r="D34" s="87">
        <f>+'C8,C10,C12'!D34/('C8,C10,C12'!D34+'C8,C10,C12'!D79+'C8,C10,C12'!D123)*100</f>
        <v>49.902152641878665</v>
      </c>
      <c r="E34" s="87">
        <f>+'C8,C10,C12'!E34/('C8,C10,C12'!E34+'C8,C10,C12'!E79+'C8,C10,C12'!E123)*100</f>
        <v>52.828365420352341</v>
      </c>
      <c r="F34" s="87">
        <f>+'C8,C10,C12'!F34/('C8,C10,C12'!F34+'C8,C10,C12'!F79+'C8,C10,C12'!F123)*100</f>
        <v>54.664924684906232</v>
      </c>
      <c r="G34" s="87">
        <f>+'C8,C10,C12'!G34/('C8,C10,C12'!G34+'C8,C10,C12'!G79+'C8,C10,C12'!G123)*100</f>
        <v>51.791044776119399</v>
      </c>
      <c r="H34" s="87">
        <f>+'C8,C10,C12'!H34/('C8,C10,C12'!H34+'C8,C10,C12'!H79+'C8,C10,C12'!H123)*100</f>
        <v>50.306980974759341</v>
      </c>
      <c r="I34" s="87">
        <f>+'C8,C10,C12'!I34/('C8,C10,C12'!I34+'C8,C10,C12'!I79+'C8,C10,C12'!I123)*100</f>
        <v>50.557279909706544</v>
      </c>
      <c r="J34" s="87">
        <f>+'C8,C10,C12'!J34/('C8,C10,C12'!J34+'C8,C10,C12'!J79+'C8,C10,C12'!J123)*100</f>
        <v>59.021582733812949</v>
      </c>
      <c r="K34" s="87">
        <f>+'C8,C10,C12'!K34/('C8,C10,C12'!K34+'C8,C10,C12'!K79+'C8,C10,C12'!K123)*100</f>
        <v>54.446308724832214</v>
      </c>
      <c r="L34" s="87">
        <f>+'C8,C10,C12'!L34/('C8,C10,C12'!L34+'C8,C10,C12'!L79+'C8,C10,C12'!L123)*100</f>
        <v>54.949921646112962</v>
      </c>
      <c r="M34" s="87">
        <f>+'C8,C10,C12'!M34/('C8,C10,C12'!M34+'C8,C10,C12'!M79+'C8,C10,C12'!M123)*100</f>
        <v>54.449339207048453</v>
      </c>
      <c r="N34" s="87">
        <f>+'C8,C10,C12'!N34/('C8,C10,C12'!N34+'C8,C10,C12'!N79+'C8,C10,C12'!N123)*100</f>
        <v>54.635981411816772</v>
      </c>
      <c r="O34" s="87">
        <f>+'C8,C10,C12'!O34/('C8,C10,C12'!O34+'C8,C10,C12'!O79+'C8,C10,C12'!O123)*100</f>
        <v>56.423798232377663</v>
      </c>
      <c r="P34" s="87">
        <f>+'C8,C10,C12'!P34/('C8,C10,C12'!P34+'C8,C10,C12'!P79+'C8,C10,C12'!P123)*100</f>
        <v>56.980788783646389</v>
      </c>
      <c r="Q34" s="87">
        <f>+'C8,C10,C12'!Q34/('C8,C10,C12'!Q34+'C8,C10,C12'!Q79+'C8,C10,C12'!Q123)*100</f>
        <v>59.758127149672688</v>
      </c>
      <c r="R34" s="87">
        <f>+'C8,C10,C12'!R34/('C8,C10,C12'!R34+'C8,C10,C12'!R79+'C8,C10,C12'!R123)*100</f>
        <v>61.647354301044579</v>
      </c>
      <c r="S34" s="87">
        <f>+'C8,C10,C12'!S34/('C8,C10,C12'!S34+'C8,C10,C12'!S79+'C8,C10,C12'!S123)*100</f>
        <v>64.704250360670287</v>
      </c>
      <c r="T34" s="87">
        <f>+'C8,C10,C12'!T34/('C8,C10,C12'!T34+'C8,C10,C12'!T79+'C8,C10,C12'!T123)*100</f>
        <v>88.29682052349483</v>
      </c>
      <c r="U34" s="87">
        <f>+'C8,C10,C12'!U34/('C8,C10,C12'!U34+'C8,C10,C12'!U79+'C8,C10,C12'!U123)*100</f>
        <v>76.592765460910144</v>
      </c>
    </row>
    <row r="35" spans="1:24" ht="15" customHeight="1" x14ac:dyDescent="0.25">
      <c r="A35" s="69" t="s">
        <v>52</v>
      </c>
      <c r="B35" s="87">
        <f>+[1]ABSOL!L34/([1]ABSOL!L34+[1]ABSOL!L77+[1]ABSOL!L120)*100</f>
        <v>54.904277948475531</v>
      </c>
      <c r="C35" s="87">
        <f>+'C8,C10,C12'!C35/('C8,C10,C12'!C35+'C8,C10,C12'!C80+'C8,C10,C12'!C124)*100</f>
        <v>51.019446081319977</v>
      </c>
      <c r="D35" s="87">
        <f>+'C8,C10,C12'!D35/('C8,C10,C12'!D35+'C8,C10,C12'!D80+'C8,C10,C12'!D124)*100</f>
        <v>52.295795070082164</v>
      </c>
      <c r="E35" s="87">
        <f>+'C8,C10,C12'!E35/('C8,C10,C12'!E35+'C8,C10,C12'!E80+'C8,C10,C12'!E124)*100</f>
        <v>55.230769230769226</v>
      </c>
      <c r="F35" s="87">
        <f>+'C8,C10,C12'!F35/('C8,C10,C12'!F35+'C8,C10,C12'!F80+'C8,C10,C12'!F124)*100</f>
        <v>55.914628007651267</v>
      </c>
      <c r="G35" s="87">
        <f>+'C8,C10,C12'!G35/('C8,C10,C12'!G35+'C8,C10,C12'!G80+'C8,C10,C12'!G124)*100</f>
        <v>50.388945752302973</v>
      </c>
      <c r="H35" s="87">
        <f>+'C8,C10,C12'!H35/('C8,C10,C12'!H35+'C8,C10,C12'!H80+'C8,C10,C12'!H124)*100</f>
        <v>49.253419651247782</v>
      </c>
      <c r="I35" s="87">
        <f>+'C8,C10,C12'!I35/('C8,C10,C12'!I35+'C8,C10,C12'!I80+'C8,C10,C12'!I124)*100</f>
        <v>48.504719324391452</v>
      </c>
      <c r="J35" s="87">
        <f>+'C8,C10,C12'!J35/('C8,C10,C12'!J35+'C8,C10,C12'!J80+'C8,C10,C12'!J124)*100</f>
        <v>59.507624471798636</v>
      </c>
      <c r="K35" s="87">
        <f>+'C8,C10,C12'!K35/('C8,C10,C12'!K35+'C8,C10,C12'!K80+'C8,C10,C12'!K124)*100</f>
        <v>52.833719479593654</v>
      </c>
      <c r="L35" s="87">
        <f>+'C8,C10,C12'!L35/('C8,C10,C12'!L35+'C8,C10,C12'!L80+'C8,C10,C12'!L124)*100</f>
        <v>51.812176397071951</v>
      </c>
      <c r="M35" s="87">
        <f>+'C8,C10,C12'!M35/('C8,C10,C12'!M35+'C8,C10,C12'!M80+'C8,C10,C12'!M124)*100</f>
        <v>51.543236862813679</v>
      </c>
      <c r="N35" s="87">
        <f>+'C8,C10,C12'!N35/('C8,C10,C12'!N35+'C8,C10,C12'!N80+'C8,C10,C12'!N124)*100</f>
        <v>53.010076651451207</v>
      </c>
      <c r="O35" s="87">
        <f>+'C8,C10,C12'!O35/('C8,C10,C12'!O35+'C8,C10,C12'!O80+'C8,C10,C12'!O124)*100</f>
        <v>53.004961020552798</v>
      </c>
      <c r="P35" s="87">
        <f>+'C8,C10,C12'!P35/('C8,C10,C12'!P35+'C8,C10,C12'!P80+'C8,C10,C12'!P124)*100</f>
        <v>53.994542800939151</v>
      </c>
      <c r="Q35" s="87">
        <f>+'C8,C10,C12'!Q35/('C8,C10,C12'!Q35+'C8,C10,C12'!Q80+'C8,C10,C12'!Q124)*100</f>
        <v>54.511203648621851</v>
      </c>
      <c r="R35" s="87">
        <f>+'C8,C10,C12'!R35/('C8,C10,C12'!R35+'C8,C10,C12'!R80+'C8,C10,C12'!R124)*100</f>
        <v>55.808063978673772</v>
      </c>
      <c r="S35" s="87">
        <f>+'C8,C10,C12'!S35/('C8,C10,C12'!S35+'C8,C10,C12'!S80+'C8,C10,C12'!S124)*100</f>
        <v>59.17961227371935</v>
      </c>
      <c r="T35" s="87">
        <f>+'C8,C10,C12'!T35/('C8,C10,C12'!T35+'C8,C10,C12'!T80+'C8,C10,C12'!T124)*100</f>
        <v>90.176088971269692</v>
      </c>
      <c r="U35" s="87">
        <f>+'C8,C10,C12'!U35/('C8,C10,C12'!U35+'C8,C10,C12'!U80+'C8,C10,C12'!U124)*100</f>
        <v>76.504596172746716</v>
      </c>
    </row>
    <row r="36" spans="1:24" ht="15" customHeight="1" x14ac:dyDescent="0.25">
      <c r="A36" s="69" t="s">
        <v>53</v>
      </c>
      <c r="B36" s="87">
        <f>+[1]ABSOL!L35/([1]ABSOL!L35+[1]ABSOL!L78+[1]ABSOL!L121)*100</f>
        <v>63.364972443355782</v>
      </c>
      <c r="C36" s="87">
        <f>+'C8,C10,C12'!C36/('C8,C10,C12'!C36+'C8,C10,C12'!C81+'C8,C10,C12'!C125)*100</f>
        <v>53.055096832307456</v>
      </c>
      <c r="D36" s="87">
        <f>+'C8,C10,C12'!D36/('C8,C10,C12'!D36+'C8,C10,C12'!D81+'C8,C10,C12'!D125)*100</f>
        <v>53.197048877958807</v>
      </c>
      <c r="E36" s="87">
        <f>+'C8,C10,C12'!E36/('C8,C10,C12'!E36+'C8,C10,C12'!E81+'C8,C10,C12'!E125)*100</f>
        <v>54.81246552675124</v>
      </c>
      <c r="F36" s="87">
        <f>+'C8,C10,C12'!F36/('C8,C10,C12'!F36+'C8,C10,C12'!F81+'C8,C10,C12'!F125)*100</f>
        <v>53.570988035031455</v>
      </c>
      <c r="G36" s="87">
        <f>+'C8,C10,C12'!G36/('C8,C10,C12'!G36+'C8,C10,C12'!G81+'C8,C10,C12'!G125)*100</f>
        <v>51.293797201931412</v>
      </c>
      <c r="H36" s="87">
        <f>+'C8,C10,C12'!H36/('C8,C10,C12'!H36+'C8,C10,C12'!H81+'C8,C10,C12'!H125)*100</f>
        <v>49.451542134468966</v>
      </c>
      <c r="I36" s="87">
        <f>+'C8,C10,C12'!I36/('C8,C10,C12'!I36+'C8,C10,C12'!I81+'C8,C10,C12'!I125)*100</f>
        <v>56.366701244813278</v>
      </c>
      <c r="J36" s="87">
        <f>+'C8,C10,C12'!J36/('C8,C10,C12'!J36+'C8,C10,C12'!J81+'C8,C10,C12'!J125)*100</f>
        <v>70.087205829649974</v>
      </c>
      <c r="K36" s="87">
        <f>+'C8,C10,C12'!K36/('C8,C10,C12'!K36+'C8,C10,C12'!K81+'C8,C10,C12'!K125)*100</f>
        <v>62.170981074613877</v>
      </c>
      <c r="L36" s="87">
        <f>+'C8,C10,C12'!L36/('C8,C10,C12'!L36+'C8,C10,C12'!L81+'C8,C10,C12'!L125)*100</f>
        <v>62.339433897919747</v>
      </c>
      <c r="M36" s="87">
        <f>+'C8,C10,C12'!M36/('C8,C10,C12'!M36+'C8,C10,C12'!M81+'C8,C10,C12'!M125)*100</f>
        <v>62.124971802391158</v>
      </c>
      <c r="N36" s="87">
        <f>+'C8,C10,C12'!N36/('C8,C10,C12'!N36+'C8,C10,C12'!N81+'C8,C10,C12'!N125)*100</f>
        <v>62.424772951088734</v>
      </c>
      <c r="O36" s="87">
        <f>+'C8,C10,C12'!O36/('C8,C10,C12'!O36+'C8,C10,C12'!O81+'C8,C10,C12'!O125)*100</f>
        <v>61.796445196783743</v>
      </c>
      <c r="P36" s="87">
        <f>+'C8,C10,C12'!P36/('C8,C10,C12'!P36+'C8,C10,C12'!P81+'C8,C10,C12'!P125)*100</f>
        <v>66.234090341901677</v>
      </c>
      <c r="Q36" s="87">
        <f>+'C8,C10,C12'!Q36/('C8,C10,C12'!Q36+'C8,C10,C12'!Q81+'C8,C10,C12'!Q125)*100</f>
        <v>64.400156311059007</v>
      </c>
      <c r="R36" s="87">
        <f>+'C8,C10,C12'!R36/('C8,C10,C12'!R36+'C8,C10,C12'!R81+'C8,C10,C12'!R125)*100</f>
        <v>66.314954383181274</v>
      </c>
      <c r="S36" s="87">
        <f>+'C8,C10,C12'!S36/('C8,C10,C12'!S36+'C8,C10,C12'!S81+'C8,C10,C12'!S125)*100</f>
        <v>69.862908784560005</v>
      </c>
      <c r="T36" s="87">
        <f>+'C8,C10,C12'!T36/('C8,C10,C12'!T36+'C8,C10,C12'!T81+'C8,C10,C12'!T125)*100</f>
        <v>93.221673466466243</v>
      </c>
      <c r="U36" s="87">
        <f>+'C8,C10,C12'!U36/('C8,C10,C12'!U36+'C8,C10,C12'!U81+'C8,C10,C12'!U125)*100</f>
        <v>81.61423414130995</v>
      </c>
    </row>
    <row r="37" spans="1:24" ht="15" customHeight="1" x14ac:dyDescent="0.25">
      <c r="A37" s="70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</row>
    <row r="38" spans="1:24" ht="15" customHeight="1" x14ac:dyDescent="0.25">
      <c r="A38" s="78" t="s">
        <v>54</v>
      </c>
      <c r="B38" s="86">
        <f>+[1]ABSOL!L37/([1]ABSOL!L37+[1]ABSOL!L80+[1]ABSOL!L123)*100</f>
        <v>64.202287042132937</v>
      </c>
      <c r="C38" s="86">
        <f>+'C8,C10,C12'!C38/('C8,C10,C12'!C38+'C8,C10,C12'!C83+'C8,C10,C12'!C127)*100</f>
        <v>61.852906684536769</v>
      </c>
      <c r="D38" s="86">
        <f>+'C8,C10,C12'!D38/('C8,C10,C12'!D38+'C8,C10,C12'!D83+'C8,C10,C12'!D127)*100</f>
        <v>61.00947402809539</v>
      </c>
      <c r="E38" s="86">
        <f>+'C8,C10,C12'!E38/('C8,C10,C12'!E38+'C8,C10,C12'!E83+'C8,C10,C12'!E127)*100</f>
        <v>65.692906929069295</v>
      </c>
      <c r="F38" s="86">
        <f>+'C8,C10,C12'!F38/('C8,C10,C12'!F38+'C8,C10,C12'!F83+'C8,C10,C12'!F127)*100</f>
        <v>61.77570572262924</v>
      </c>
      <c r="G38" s="86">
        <f>+'C8,C10,C12'!G38/('C8,C10,C12'!G38+'C8,C10,C12'!G83+'C8,C10,C12'!G127)*100</f>
        <v>60.175169905235947</v>
      </c>
      <c r="H38" s="86">
        <f>+'C8,C10,C12'!H38/('C8,C10,C12'!H38+'C8,C10,C12'!H83+'C8,C10,C12'!H127)*100</f>
        <v>60.587152668671727</v>
      </c>
      <c r="I38" s="86">
        <f>+'C8,C10,C12'!I38/('C8,C10,C12'!I38+'C8,C10,C12'!I83+'C8,C10,C12'!I127)*100</f>
        <v>60.870131561807995</v>
      </c>
      <c r="J38" s="86">
        <f>+'C8,C10,C12'!J38/('C8,C10,C12'!J38+'C8,C10,C12'!J83+'C8,C10,C12'!J127)*100</f>
        <v>64.211972358671218</v>
      </c>
      <c r="K38" s="86">
        <f>+'C8,C10,C12'!K38/('C8,C10,C12'!K38+'C8,C10,C12'!K83+'C8,C10,C12'!K127)*100</f>
        <v>64.115165821756122</v>
      </c>
      <c r="L38" s="86">
        <f>+'C8,C10,C12'!L38/('C8,C10,C12'!L38+'C8,C10,C12'!L83+'C8,C10,C12'!L127)*100</f>
        <v>63.910811432074169</v>
      </c>
      <c r="M38" s="86">
        <f>+'C8,C10,C12'!M38/('C8,C10,C12'!M38+'C8,C10,C12'!M83+'C8,C10,C12'!M127)*100</f>
        <v>66.158317919293339</v>
      </c>
      <c r="N38" s="86">
        <f>+'C8,C10,C12'!N38/('C8,C10,C12'!N38+'C8,C10,C12'!N83+'C8,C10,C12'!N127)*100</f>
        <v>63.812978058677771</v>
      </c>
      <c r="O38" s="86">
        <f>+'C8,C10,C12'!O38/('C8,C10,C12'!O38+'C8,C10,C12'!O83+'C8,C10,C12'!O127)*100</f>
        <v>62.923859183210809</v>
      </c>
      <c r="P38" s="86">
        <f>+'C8,C10,C12'!P38/('C8,C10,C12'!P38+'C8,C10,C12'!P83+'C8,C10,C12'!P127)*100</f>
        <v>66.731932552090939</v>
      </c>
      <c r="Q38" s="86">
        <f>+'C8,C10,C12'!Q38/('C8,C10,C12'!Q38+'C8,C10,C12'!Q83+'C8,C10,C12'!Q127)*100</f>
        <v>65.127256148255412</v>
      </c>
      <c r="R38" s="86">
        <f>+'C8,C10,C12'!R38/('C8,C10,C12'!R38+'C8,C10,C12'!R83+'C8,C10,C12'!R127)*100</f>
        <v>67.208209758274066</v>
      </c>
      <c r="S38" s="86">
        <f>+'C8,C10,C12'!S38/('C8,C10,C12'!S38+'C8,C10,C12'!S83+'C8,C10,C12'!S127)*100</f>
        <v>68.479638926923272</v>
      </c>
      <c r="T38" s="86">
        <f>+'C8,C10,C12'!T38/('C8,C10,C12'!T38+'C8,C10,C12'!T83+'C8,C10,C12'!T127)*100</f>
        <v>91.417855566995144</v>
      </c>
      <c r="U38" s="86">
        <f>+'C8,C10,C12'!U38/('C8,C10,C12'!U38+'C8,C10,C12'!U83+'C8,C10,C12'!U127)*100</f>
        <v>81.669620457108664</v>
      </c>
    </row>
    <row r="39" spans="1:24" ht="15" customHeight="1" x14ac:dyDescent="0.25">
      <c r="A39" s="78" t="s">
        <v>55</v>
      </c>
      <c r="B39" s="87">
        <f>+[1]ABSOL!L38/([1]ABSOL!L38+[1]ABSOL!L81+[1]ABSOL!L124)*100</f>
        <v>55.420202573227485</v>
      </c>
      <c r="C39" s="87">
        <f>+'C8,C10,C12'!C39/('C8,C10,C12'!C39+'C8,C10,C12'!C84+'C8,C10,C12'!C128)*100</f>
        <v>50.074331020812693</v>
      </c>
      <c r="D39" s="87">
        <f>+'C8,C10,C12'!D39/('C8,C10,C12'!D39+'C8,C10,C12'!D84+'C8,C10,C12'!D128)*100</f>
        <v>48.793232147300323</v>
      </c>
      <c r="E39" s="87">
        <f>+'C8,C10,C12'!E39/('C8,C10,C12'!E39+'C8,C10,C12'!E84+'C8,C10,C12'!E128)*100</f>
        <v>54.360856269113143</v>
      </c>
      <c r="F39" s="87">
        <f>+'C8,C10,C12'!F39/('C8,C10,C12'!F39+'C8,C10,C12'!F84+'C8,C10,C12'!F128)*100</f>
        <v>51.242853591846881</v>
      </c>
      <c r="G39" s="87">
        <f>+'C8,C10,C12'!G39/('C8,C10,C12'!G39+'C8,C10,C12'!G84+'C8,C10,C12'!G128)*100</f>
        <v>49.539301558412014</v>
      </c>
      <c r="H39" s="87">
        <f>+'C8,C10,C12'!H39/('C8,C10,C12'!H39+'C8,C10,C12'!H84+'C8,C10,C12'!H128)*100</f>
        <v>50.176825462866645</v>
      </c>
      <c r="I39" s="87">
        <f>+'C8,C10,C12'!I39/('C8,C10,C12'!I39+'C8,C10,C12'!I84+'C8,C10,C12'!I128)*100</f>
        <v>50.139563734105238</v>
      </c>
      <c r="J39" s="87">
        <f>+'C8,C10,C12'!J39/('C8,C10,C12'!J39+'C8,C10,C12'!J84+'C8,C10,C12'!J128)*100</f>
        <v>54.135954135954137</v>
      </c>
      <c r="K39" s="87">
        <f>+'C8,C10,C12'!K39/('C8,C10,C12'!K39+'C8,C10,C12'!K84+'C8,C10,C12'!K128)*100</f>
        <v>55.810269313204728</v>
      </c>
      <c r="L39" s="87">
        <f>+'C8,C10,C12'!L39/('C8,C10,C12'!L39+'C8,C10,C12'!L84+'C8,C10,C12'!L128)*100</f>
        <v>51.285634432643931</v>
      </c>
      <c r="M39" s="87">
        <f>+'C8,C10,C12'!M39/('C8,C10,C12'!M39+'C8,C10,C12'!M84+'C8,C10,C12'!M128)*100</f>
        <v>55.791829882484613</v>
      </c>
      <c r="N39" s="87">
        <f>+'C8,C10,C12'!N39/('C8,C10,C12'!N39+'C8,C10,C12'!N84+'C8,C10,C12'!N128)*100</f>
        <v>53.961275048617573</v>
      </c>
      <c r="O39" s="87">
        <f>+'C8,C10,C12'!O39/('C8,C10,C12'!O39+'C8,C10,C12'!O84+'C8,C10,C12'!O128)*100</f>
        <v>53.118756936736958</v>
      </c>
      <c r="P39" s="87">
        <f>+'C8,C10,C12'!P39/('C8,C10,C12'!P39+'C8,C10,C12'!P84+'C8,C10,C12'!P128)*100</f>
        <v>56.645702306079656</v>
      </c>
      <c r="Q39" s="87">
        <f>+'C8,C10,C12'!Q39/('C8,C10,C12'!Q39+'C8,C10,C12'!Q84+'C8,C10,C12'!Q128)*100</f>
        <v>57.170630548895083</v>
      </c>
      <c r="R39" s="87">
        <f>+'C8,C10,C12'!R39/('C8,C10,C12'!R39+'C8,C10,C12'!R84+'C8,C10,C12'!R128)*100</f>
        <v>58.356237849433533</v>
      </c>
      <c r="S39" s="87">
        <f>+'C8,C10,C12'!S39/('C8,C10,C12'!S39+'C8,C10,C12'!S84+'C8,C10,C12'!S128)*100</f>
        <v>58.783165599268074</v>
      </c>
      <c r="T39" s="87">
        <f>+'C8,C10,C12'!T39/('C8,C10,C12'!T39+'C8,C10,C12'!T84+'C8,C10,C12'!T128)*100</f>
        <v>89.348002750515718</v>
      </c>
      <c r="U39" s="87">
        <f>+'C8,C10,C12'!U39/('C8,C10,C12'!U39+'C8,C10,C12'!U84+'C8,C10,C12'!U128)*100</f>
        <v>75.852170792967343</v>
      </c>
    </row>
    <row r="40" spans="1:24" ht="15" customHeight="1" x14ac:dyDescent="0.25">
      <c r="A40" s="78" t="s">
        <v>56</v>
      </c>
      <c r="B40" s="87">
        <f>+[1]ABSOL!L39/([1]ABSOL!L39+[1]ABSOL!L82+[1]ABSOL!L125)*100</f>
        <v>67.549055905220285</v>
      </c>
      <c r="C40" s="87">
        <f>+'C8,C10,C12'!C40/('C8,C10,C12'!C40+'C8,C10,C12'!C85+'C8,C10,C12'!C129)*100</f>
        <v>67.428376534788541</v>
      </c>
      <c r="D40" s="87">
        <f>+'C8,C10,C12'!D40/('C8,C10,C12'!D40+'C8,C10,C12'!D85+'C8,C10,C12'!D129)*100</f>
        <v>65.140277329893578</v>
      </c>
      <c r="E40" s="87">
        <f>+'C8,C10,C12'!E40/('C8,C10,C12'!E40+'C8,C10,C12'!E85+'C8,C10,C12'!E129)*100</f>
        <v>67.266996848266544</v>
      </c>
      <c r="F40" s="87">
        <f>+'C8,C10,C12'!F40/('C8,C10,C12'!F40+'C8,C10,C12'!F85+'C8,C10,C12'!F129)*100</f>
        <v>62.318840579710141</v>
      </c>
      <c r="G40" s="87">
        <f>+'C8,C10,C12'!G40/('C8,C10,C12'!G40+'C8,C10,C12'!G85+'C8,C10,C12'!G129)*100</f>
        <v>60.745030521208335</v>
      </c>
      <c r="H40" s="87">
        <f>+'C8,C10,C12'!H40/('C8,C10,C12'!H40+'C8,C10,C12'!H85+'C8,C10,C12'!H129)*100</f>
        <v>63.637711236288176</v>
      </c>
      <c r="I40" s="87">
        <f>+'C8,C10,C12'!I40/('C8,C10,C12'!I40+'C8,C10,C12'!I85+'C8,C10,C12'!I129)*100</f>
        <v>59.702322993462232</v>
      </c>
      <c r="J40" s="87">
        <f>+'C8,C10,C12'!J40/('C8,C10,C12'!J40+'C8,C10,C12'!J85+'C8,C10,C12'!J129)*100</f>
        <v>64.835883352948869</v>
      </c>
      <c r="K40" s="87">
        <f>+'C8,C10,C12'!K40/('C8,C10,C12'!K40+'C8,C10,C12'!K85+'C8,C10,C12'!K129)*100</f>
        <v>61.801281246074616</v>
      </c>
      <c r="L40" s="87">
        <f>+'C8,C10,C12'!L40/('C8,C10,C12'!L40+'C8,C10,C12'!L85+'C8,C10,C12'!L129)*100</f>
        <v>62.344322344322343</v>
      </c>
      <c r="M40" s="87">
        <f>+'C8,C10,C12'!M40/('C8,C10,C12'!M40+'C8,C10,C12'!M85+'C8,C10,C12'!M129)*100</f>
        <v>65.25157232704403</v>
      </c>
      <c r="N40" s="87">
        <f>+'C8,C10,C12'!N40/('C8,C10,C12'!N40+'C8,C10,C12'!N85+'C8,C10,C12'!N129)*100</f>
        <v>63.327834079660619</v>
      </c>
      <c r="O40" s="87">
        <f>+'C8,C10,C12'!O40/('C8,C10,C12'!O40+'C8,C10,C12'!O85+'C8,C10,C12'!O129)*100</f>
        <v>62.283957162549044</v>
      </c>
      <c r="P40" s="87">
        <f>+'C8,C10,C12'!P40/('C8,C10,C12'!P40+'C8,C10,C12'!P85+'C8,C10,C12'!P129)*100</f>
        <v>66.287057122198121</v>
      </c>
      <c r="Q40" s="87">
        <f>+'C8,C10,C12'!Q40/('C8,C10,C12'!Q40+'C8,C10,C12'!Q85+'C8,C10,C12'!Q129)*100</f>
        <v>63.792363792363794</v>
      </c>
      <c r="R40" s="87">
        <f>+'C8,C10,C12'!R40/('C8,C10,C12'!R40+'C8,C10,C12'!R85+'C8,C10,C12'!R129)*100</f>
        <v>66.792756539235413</v>
      </c>
      <c r="S40" s="87">
        <f>+'C8,C10,C12'!S40/('C8,C10,C12'!S40+'C8,C10,C12'!S85+'C8,C10,C12'!S129)*100</f>
        <v>68.313719168144445</v>
      </c>
      <c r="T40" s="87">
        <f>+'C8,C10,C12'!T40/('C8,C10,C12'!T40+'C8,C10,C12'!T85+'C8,C10,C12'!T129)*100</f>
        <v>91.425484294203912</v>
      </c>
      <c r="U40" s="87">
        <f>+'C8,C10,C12'!U40/('C8,C10,C12'!U40+'C8,C10,C12'!U85+'C8,C10,C12'!U129)*100</f>
        <v>81.300063798114408</v>
      </c>
    </row>
    <row r="41" spans="1:24" ht="15" customHeight="1" thickBot="1" x14ac:dyDescent="0.3">
      <c r="A41" s="79" t="s">
        <v>57</v>
      </c>
      <c r="B41" s="90">
        <f>+[1]ABSOL!L40/([1]ABSOL!L40+[1]ABSOL!L83+[1]ABSOL!L126)*100</f>
        <v>76.844993141289436</v>
      </c>
      <c r="C41" s="90">
        <f>+'C8,C10,C12'!C41/('C8,C10,C12'!C41+'C8,C10,C12'!C86+'C8,C10,C12'!C130)*100</f>
        <v>77.5623268698061</v>
      </c>
      <c r="D41" s="90">
        <f>+'C8,C10,C12'!D41/('C8,C10,C12'!D41+'C8,C10,C12'!D86+'C8,C10,C12'!D130)*100</f>
        <v>78.599127484246239</v>
      </c>
      <c r="E41" s="90">
        <f>+'C8,C10,C12'!E41/('C8,C10,C12'!E41+'C8,C10,C12'!E86+'C8,C10,C12'!E130)*100</f>
        <v>83.269148480958506</v>
      </c>
      <c r="F41" s="90">
        <f>+'C8,C10,C12'!F41/('C8,C10,C12'!F41+'C8,C10,C12'!F86+'C8,C10,C12'!F130)*100</f>
        <v>78.062963705634644</v>
      </c>
      <c r="G41" s="90">
        <f>+'C8,C10,C12'!G41/('C8,C10,C12'!G41+'C8,C10,C12'!G86+'C8,C10,C12'!G130)*100</f>
        <v>75.901295064753242</v>
      </c>
      <c r="H41" s="90">
        <f>+'C8,C10,C12'!H41/('C8,C10,C12'!H41+'C8,C10,C12'!H86+'C8,C10,C12'!H130)*100</f>
        <v>74.023998647963495</v>
      </c>
      <c r="I41" s="90">
        <f>+'C8,C10,C12'!I41/('C8,C10,C12'!I41+'C8,C10,C12'!I86+'C8,C10,C12'!I130)*100</f>
        <v>79.056573188523259</v>
      </c>
      <c r="J41" s="90">
        <f>+'C8,C10,C12'!J41/('C8,C10,C12'!J41+'C8,C10,C12'!J86+'C8,C10,C12'!J130)*100</f>
        <v>78.386559709399123</v>
      </c>
      <c r="K41" s="90">
        <f>+'C8,C10,C12'!K41/('C8,C10,C12'!K41+'C8,C10,C12'!K86+'C8,C10,C12'!K130)*100</f>
        <v>79.157924185200727</v>
      </c>
      <c r="L41" s="90">
        <f>+'C8,C10,C12'!L41/('C8,C10,C12'!L41+'C8,C10,C12'!L86+'C8,C10,C12'!L130)*100</f>
        <v>84.577876845918084</v>
      </c>
      <c r="M41" s="90">
        <f>+'C8,C10,C12'!M41/('C8,C10,C12'!M41+'C8,C10,C12'!M86+'C8,C10,C12'!M130)*100</f>
        <v>81.975736568457535</v>
      </c>
      <c r="N41" s="90">
        <f>+'C8,C10,C12'!N41/('C8,C10,C12'!N41+'C8,C10,C12'!N86+'C8,C10,C12'!N130)*100</f>
        <v>79.824794265994157</v>
      </c>
      <c r="O41" s="90">
        <f>+'C8,C10,C12'!O41/('C8,C10,C12'!O41+'C8,C10,C12'!O86+'C8,C10,C12'!O130)*100</f>
        <v>80.393393014752235</v>
      </c>
      <c r="P41" s="90">
        <f>+'C8,C10,C12'!P41/('C8,C10,C12'!P41+'C8,C10,C12'!P86+'C8,C10,C12'!P130)*100</f>
        <v>83.606557377049185</v>
      </c>
      <c r="Q41" s="90">
        <f>+'C8,C10,C12'!Q41/('C8,C10,C12'!Q41+'C8,C10,C12'!Q86+'C8,C10,C12'!Q130)*100</f>
        <v>78.688363885893537</v>
      </c>
      <c r="R41" s="90">
        <f>+'C8,C10,C12'!R41/('C8,C10,C12'!R41+'C8,C10,C12'!R86+'C8,C10,C12'!R130)*100</f>
        <v>79.960962914769027</v>
      </c>
      <c r="S41" s="90">
        <f>+'C8,C10,C12'!S41/('C8,C10,C12'!S41+'C8,C10,C12'!S86+'C8,C10,C12'!S130)*100</f>
        <v>81.304347826086953</v>
      </c>
      <c r="T41" s="90">
        <f>+'C8,C10,C12'!T41/('C8,C10,C12'!T41+'C8,C10,C12'!T86+'C8,C10,C12'!T130)*100</f>
        <v>94.206081081081081</v>
      </c>
      <c r="U41" s="90">
        <f>+'C8,C10,C12'!U41/('C8,C10,C12'!U41+'C8,C10,C12'!U86+'C8,C10,C12'!U130)*100</f>
        <v>89.792360120462831</v>
      </c>
    </row>
    <row r="42" spans="1:24" ht="15" customHeight="1" x14ac:dyDescent="0.25">
      <c r="A42" s="329" t="s">
        <v>224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264"/>
      <c r="T42" s="293"/>
      <c r="U42" s="307"/>
    </row>
    <row r="43" spans="1:24" ht="15" customHeight="1" x14ac:dyDescent="0.25">
      <c r="A43" s="91"/>
    </row>
    <row r="44" spans="1:24" ht="15" customHeight="1" x14ac:dyDescent="0.25">
      <c r="A44" s="91"/>
    </row>
    <row r="45" spans="1:24" ht="15" customHeight="1" x14ac:dyDescent="0.25">
      <c r="A45" s="91"/>
    </row>
    <row r="46" spans="1:24" ht="15" customHeight="1" x14ac:dyDescent="0.25">
      <c r="A46" s="92"/>
    </row>
    <row r="47" spans="1:24" s="41" customFormat="1" ht="15" customHeight="1" x14ac:dyDescent="0.25">
      <c r="A47" s="275" t="s">
        <v>416</v>
      </c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9"/>
      <c r="W47"/>
      <c r="X47"/>
    </row>
    <row r="48" spans="1:24" s="41" customFormat="1" ht="15" customHeight="1" x14ac:dyDescent="0.2">
      <c r="A48" s="275" t="s">
        <v>60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9"/>
      <c r="W48" s="326" t="s">
        <v>317</v>
      </c>
      <c r="X48" s="326"/>
    </row>
    <row r="49" spans="1:24" s="41" customFormat="1" ht="15" customHeight="1" x14ac:dyDescent="0.2">
      <c r="A49" s="275" t="s">
        <v>234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30"/>
      <c r="W49" s="326"/>
      <c r="X49" s="326"/>
    </row>
    <row r="50" spans="1:24" s="41" customFormat="1" ht="15" customHeight="1" x14ac:dyDescent="0.25">
      <c r="A50" s="275" t="s">
        <v>230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</row>
    <row r="51" spans="1:24" s="41" customFormat="1" ht="15" customHeight="1" x14ac:dyDescent="0.25">
      <c r="A51" s="275" t="s">
        <v>461</v>
      </c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</row>
    <row r="52" spans="1:24" s="41" customFormat="1" ht="15" customHeight="1" x14ac:dyDescent="0.25">
      <c r="A52" s="277" t="s">
        <v>37</v>
      </c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</row>
    <row r="53" spans="1:24" ht="15" customHeight="1" thickBot="1" x14ac:dyDescent="0.3">
      <c r="A53" s="336"/>
      <c r="B53" s="336"/>
      <c r="C53" s="336"/>
      <c r="D53" s="336"/>
      <c r="E53" s="336"/>
      <c r="F53" s="336"/>
      <c r="G53" s="336"/>
      <c r="H53" s="336"/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268"/>
      <c r="T53" s="297"/>
      <c r="U53" s="311"/>
    </row>
    <row r="54" spans="1:24" s="42" customFormat="1" ht="15" customHeight="1" thickBot="1" x14ac:dyDescent="0.3">
      <c r="A54" s="43" t="s">
        <v>228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  <c r="U54" s="44">
        <v>2019</v>
      </c>
    </row>
    <row r="55" spans="1:24" s="84" customFormat="1" ht="15" customHeight="1" x14ac:dyDescent="0.25">
      <c r="A55" s="71"/>
    </row>
    <row r="56" spans="1:24" ht="15" customHeight="1" x14ac:dyDescent="0.25">
      <c r="A56" s="72" t="s">
        <v>19</v>
      </c>
      <c r="B56" s="85">
        <f>+[1]ABSOL!L52/([1]ABSOL!L9+[1]ABSOL!L52+[1]ABSOL!L95)*100</f>
        <v>31.319032540992136</v>
      </c>
      <c r="C56" s="85">
        <f>+'C8,C10,C12'!C55/('C8,C10,C12'!C55+'C8,C10,C12'!C10+'C8,C10,C12'!C99)*100</f>
        <v>33.012193356465374</v>
      </c>
      <c r="D56" s="85">
        <f>+'C8,C10,C12'!D55/('C8,C10,C12'!D55+'C8,C10,C12'!D10+'C8,C10,C12'!D99)*100</f>
        <v>33.03372706303422</v>
      </c>
      <c r="E56" s="85">
        <f>+'C8,C10,C12'!E55/('C8,C10,C12'!E55+'C8,C10,C12'!E10+'C8,C10,C12'!E99)*100</f>
        <v>31.988414192614044</v>
      </c>
      <c r="F56" s="85">
        <f>+'C8,C10,C12'!F55/('C8,C10,C12'!F55+'C8,C10,C12'!F10+'C8,C10,C12'!F99)*100</f>
        <v>32.32647087362939</v>
      </c>
      <c r="G56" s="85">
        <f>+'C8,C10,C12'!G55/('C8,C10,C12'!G55+'C8,C10,C12'!G10+'C8,C10,C12'!G99)*100</f>
        <v>33.038535652942613</v>
      </c>
      <c r="H56" s="85">
        <f>+'C8,C10,C12'!H55/('C8,C10,C12'!H55+'C8,C10,C12'!H10+'C8,C10,C12'!H99)*100</f>
        <v>32.601372569170863</v>
      </c>
      <c r="I56" s="85">
        <f>+'C8,C10,C12'!I55/('C8,C10,C12'!I55+'C8,C10,C12'!I10+'C8,C10,C12'!I99)*100</f>
        <v>31.623316153988263</v>
      </c>
      <c r="J56" s="85">
        <f>+'C8,C10,C12'!J55/('C8,C10,C12'!J55+'C8,C10,C12'!J10+'C8,C10,C12'!J99)*100</f>
        <v>33.894118533022066</v>
      </c>
      <c r="K56" s="85">
        <f>+'C8,C10,C12'!K55/('C8,C10,C12'!K55+'C8,C10,C12'!K10+'C8,C10,C12'!K99)*100</f>
        <v>35.473879975974931</v>
      </c>
      <c r="L56" s="85">
        <f>+'C8,C10,C12'!L55/('C8,C10,C12'!L55+'C8,C10,C12'!L10+'C8,C10,C12'!L99)*100</f>
        <v>34.683240201688768</v>
      </c>
      <c r="M56" s="85">
        <f>+'C8,C10,C12'!M55/('C8,C10,C12'!M55+'C8,C10,C12'!M10+'C8,C10,C12'!M99)*100</f>
        <v>34.115796585358986</v>
      </c>
      <c r="N56" s="85">
        <f>+'C8,C10,C12'!N55/('C8,C10,C12'!N55+'C8,C10,C12'!N10+'C8,C10,C12'!N99)*100</f>
        <v>33.687665276514792</v>
      </c>
      <c r="O56" s="85">
        <f>+'C8,C10,C12'!O55/('C8,C10,C12'!O55+'C8,C10,C12'!O10+'C8,C10,C12'!O99)*100</f>
        <v>33.082418109771986</v>
      </c>
      <c r="P56" s="85">
        <f>+'C8,C10,C12'!P55/('C8,C10,C12'!P55+'C8,C10,C12'!P10+'C8,C10,C12'!P99)*100</f>
        <v>31.083360557915018</v>
      </c>
      <c r="Q56" s="85">
        <f>+'C8,C10,C12'!Q55/('C8,C10,C12'!Q55+'C8,C10,C12'!Q10+'C8,C10,C12'!Q99)*100</f>
        <v>30.323841671475314</v>
      </c>
      <c r="R56" s="85">
        <f>+'C8,C10,C12'!R55/('C8,C10,C12'!R55+'C8,C10,C12'!R10+'C8,C10,C12'!R99)*100</f>
        <v>28.966424840006948</v>
      </c>
      <c r="S56" s="85">
        <f>+'C8,C10,C12'!S55/('C8,C10,C12'!S55+'C8,C10,C12'!S10+'C8,C10,C12'!S99)*100</f>
        <v>28.044035021541024</v>
      </c>
      <c r="T56" s="85">
        <f>+'C8,C10,C12'!T55/('C8,C10,C12'!T55+'C8,C10,C12'!T10+'C8,C10,C12'!T99)*100</f>
        <v>10.643341912084443</v>
      </c>
      <c r="U56" s="85">
        <f>+'C8,C10,C12'!U55/('C8,C10,C12'!U55+'C8,C10,C12'!U10+'C8,C10,C12'!U99)*100</f>
        <v>23.697360131437538</v>
      </c>
    </row>
    <row r="57" spans="1:24" ht="15" customHeight="1" x14ac:dyDescent="0.25">
      <c r="A57" s="69" t="s">
        <v>50</v>
      </c>
      <c r="B57" s="86">
        <f>+[1]ABSOL!L53/([1]ABSOL!L10+[1]ABSOL!L53+[1]ABSOL!L96)*100</f>
        <v>32.346522374720273</v>
      </c>
      <c r="C57" s="86">
        <f>+'C8,C10,C12'!C56/('C8,C10,C12'!C56+'C8,C10,C12'!C11+'C8,C10,C12'!C100)*100</f>
        <v>33.924617923705505</v>
      </c>
      <c r="D57" s="86">
        <f>+'C8,C10,C12'!D56/('C8,C10,C12'!D56+'C8,C10,C12'!D11+'C8,C10,C12'!D100)*100</f>
        <v>33.788113159921558</v>
      </c>
      <c r="E57" s="86">
        <f>+'C8,C10,C12'!E56/('C8,C10,C12'!E56+'C8,C10,C12'!E11+'C8,C10,C12'!E100)*100</f>
        <v>32.872807792421945</v>
      </c>
      <c r="F57" s="86">
        <f>+'C8,C10,C12'!F56/('C8,C10,C12'!F56+'C8,C10,C12'!F11+'C8,C10,C12'!F100)*100</f>
        <v>33.14163173798616</v>
      </c>
      <c r="G57" s="86">
        <f>+'C8,C10,C12'!G56/('C8,C10,C12'!G56+'C8,C10,C12'!G11+'C8,C10,C12'!G100)*100</f>
        <v>34.051191231997862</v>
      </c>
      <c r="H57" s="86">
        <f>+'C8,C10,C12'!H56/('C8,C10,C12'!H56+'C8,C10,C12'!H11+'C8,C10,C12'!H100)*100</f>
        <v>33.161739362470954</v>
      </c>
      <c r="I57" s="86">
        <f>+'C8,C10,C12'!I56/('C8,C10,C12'!I56+'C8,C10,C12'!I11+'C8,C10,C12'!I100)*100</f>
        <v>31.683600703158689</v>
      </c>
      <c r="J57" s="86">
        <f>+'C8,C10,C12'!J56/('C8,C10,C12'!J56+'C8,C10,C12'!J11+'C8,C10,C12'!J100)*100</f>
        <v>34.265590885413779</v>
      </c>
      <c r="K57" s="86">
        <f>+'C8,C10,C12'!K56/('C8,C10,C12'!K56+'C8,C10,C12'!K11+'C8,C10,C12'!K100)*100</f>
        <v>36.234516484402292</v>
      </c>
      <c r="L57" s="86">
        <f>+'C8,C10,C12'!L56/('C8,C10,C12'!L56+'C8,C10,C12'!L11+'C8,C10,C12'!L100)*100</f>
        <v>35.438747005095259</v>
      </c>
      <c r="M57" s="86">
        <f>+'C8,C10,C12'!M56/('C8,C10,C12'!M56+'C8,C10,C12'!M11+'C8,C10,C12'!M100)*100</f>
        <v>35.656722602030243</v>
      </c>
      <c r="N57" s="86">
        <f>+'C8,C10,C12'!N56/('C8,C10,C12'!N56+'C8,C10,C12'!N11+'C8,C10,C12'!N100)*100</f>
        <v>34.7714091885192</v>
      </c>
      <c r="O57" s="86">
        <f>+'C8,C10,C12'!O56/('C8,C10,C12'!O56+'C8,C10,C12'!O11+'C8,C10,C12'!O100)*100</f>
        <v>34.06837002625732</v>
      </c>
      <c r="P57" s="86">
        <f>+'C8,C10,C12'!P56/('C8,C10,C12'!P56+'C8,C10,C12'!P11+'C8,C10,C12'!P100)*100</f>
        <v>32.451491218902873</v>
      </c>
      <c r="Q57" s="86">
        <f>+'C8,C10,C12'!Q56/('C8,C10,C12'!Q56+'C8,C10,C12'!Q11+'C8,C10,C12'!Q100)*100</f>
        <v>31.460841517031678</v>
      </c>
      <c r="R57" s="86">
        <f>+'C8,C10,C12'!R56/('C8,C10,C12'!R56+'C8,C10,C12'!R11+'C8,C10,C12'!R100)*100</f>
        <v>30.077431381840334</v>
      </c>
      <c r="S57" s="86">
        <f>+'C8,C10,C12'!S56/('C8,C10,C12'!S56+'C8,C10,C12'!S11+'C8,C10,C12'!S100)*100</f>
        <v>29.068879055290914</v>
      </c>
      <c r="T57" s="86">
        <f>+'C8,C10,C12'!T56/('C8,C10,C12'!T56+'C8,C10,C12'!T11+'C8,C10,C12'!T100)*100</f>
        <v>11.422658719721294</v>
      </c>
      <c r="U57" s="86">
        <f>+'C8,C10,C12'!U56/('C8,C10,C12'!U56+'C8,C10,C12'!U11+'C8,C10,C12'!U100)*100</f>
        <v>25.202423696185665</v>
      </c>
    </row>
    <row r="58" spans="1:24" ht="15" customHeight="1" x14ac:dyDescent="0.25">
      <c r="A58" s="69" t="s">
        <v>51</v>
      </c>
      <c r="B58" s="87">
        <f>+[1]ABSOL!L54/([1]ABSOL!L11+[1]ABSOL!L54+[1]ABSOL!L97)*100</f>
        <v>32.365345824928731</v>
      </c>
      <c r="C58" s="87">
        <f>+'C8,C10,C12'!C57/('C8,C10,C12'!C57+'C8,C10,C12'!C12+'C8,C10,C12'!C101)*100</f>
        <v>32.326473119962444</v>
      </c>
      <c r="D58" s="87">
        <f>+'C8,C10,C12'!D57/('C8,C10,C12'!D57+'C8,C10,C12'!D12+'C8,C10,C12'!D101)*100</f>
        <v>31.345228400088843</v>
      </c>
      <c r="E58" s="87">
        <f>+'C8,C10,C12'!E57/('C8,C10,C12'!E57+'C8,C10,C12'!E12+'C8,C10,C12'!E101)*100</f>
        <v>30.412828386216304</v>
      </c>
      <c r="F58" s="87">
        <f>+'C8,C10,C12'!F57/('C8,C10,C12'!F57+'C8,C10,C12'!F12+'C8,C10,C12'!F101)*100</f>
        <v>28.624235686492494</v>
      </c>
      <c r="G58" s="87">
        <f>+'C8,C10,C12'!G57/('C8,C10,C12'!G57+'C8,C10,C12'!G12+'C8,C10,C12'!G101)*100</f>
        <v>30.217768617454034</v>
      </c>
      <c r="H58" s="87">
        <f>+'C8,C10,C12'!H57/('C8,C10,C12'!H57+'C8,C10,C12'!H12+'C8,C10,C12'!H101)*100</f>
        <v>29.391837175403552</v>
      </c>
      <c r="I58" s="87">
        <f>+'C8,C10,C12'!I57/('C8,C10,C12'!I57+'C8,C10,C12'!I12+'C8,C10,C12'!I101)*100</f>
        <v>30.156211862338296</v>
      </c>
      <c r="J58" s="87">
        <f>+'C8,C10,C12'!J57/('C8,C10,C12'!J57+'C8,C10,C12'!J12+'C8,C10,C12'!J101)*100</f>
        <v>35.362295347706272</v>
      </c>
      <c r="K58" s="87">
        <f>+'C8,C10,C12'!K57/('C8,C10,C12'!K57+'C8,C10,C12'!K12+'C8,C10,C12'!K101)*100</f>
        <v>36.677382259160524</v>
      </c>
      <c r="L58" s="87">
        <f>+'C8,C10,C12'!L57/('C8,C10,C12'!L57+'C8,C10,C12'!L12+'C8,C10,C12'!L101)*100</f>
        <v>35.537689200920994</v>
      </c>
      <c r="M58" s="87">
        <f>+'C8,C10,C12'!M57/('C8,C10,C12'!M57+'C8,C10,C12'!M12+'C8,C10,C12'!M101)*100</f>
        <v>36.190856259197368</v>
      </c>
      <c r="N58" s="87">
        <f>+'C8,C10,C12'!N57/('C8,C10,C12'!N57+'C8,C10,C12'!N12+'C8,C10,C12'!N101)*100</f>
        <v>35.019394319030525</v>
      </c>
      <c r="O58" s="87">
        <f>+'C8,C10,C12'!O57/('C8,C10,C12'!O57+'C8,C10,C12'!O12+'C8,C10,C12'!O101)*100</f>
        <v>34.287216463872618</v>
      </c>
      <c r="P58" s="87">
        <f>+'C8,C10,C12'!P57/('C8,C10,C12'!P57+'C8,C10,C12'!P12+'C8,C10,C12'!P101)*100</f>
        <v>32.308685824991926</v>
      </c>
      <c r="Q58" s="87">
        <f>+'C8,C10,C12'!Q57/('C8,C10,C12'!Q57+'C8,C10,C12'!Q12+'C8,C10,C12'!Q101)*100</f>
        <v>29.960913611103724</v>
      </c>
      <c r="R58" s="87">
        <f>+'C8,C10,C12'!R57/('C8,C10,C12'!R57+'C8,C10,C12'!R12+'C8,C10,C12'!R101)*100</f>
        <v>28.806378611652018</v>
      </c>
      <c r="S58" s="87">
        <f>+'C8,C10,C12'!S57/('C8,C10,C12'!S57+'C8,C10,C12'!S12+'C8,C10,C12'!S101)*100</f>
        <v>28.145730369743898</v>
      </c>
      <c r="T58" s="87">
        <f>+'C8,C10,C12'!T57/('C8,C10,C12'!T57+'C8,C10,C12'!T12+'C8,C10,C12'!T101)*100</f>
        <v>13.985001292991983</v>
      </c>
      <c r="U58" s="87">
        <f>+'C8,C10,C12'!U57/('C8,C10,C12'!U57+'C8,C10,C12'!U12+'C8,C10,C12'!U101)*100</f>
        <v>25.471603666995605</v>
      </c>
    </row>
    <row r="59" spans="1:24" ht="15" customHeight="1" x14ac:dyDescent="0.25">
      <c r="A59" s="69" t="s">
        <v>52</v>
      </c>
      <c r="B59" s="87">
        <f>+[1]ABSOL!L55/([1]ABSOL!L12+[1]ABSOL!L55+[1]ABSOL!L98)*100</f>
        <v>34.12889352551683</v>
      </c>
      <c r="C59" s="87">
        <f>+'C8,C10,C12'!C58/('C8,C10,C12'!C58+'C8,C10,C12'!C13+'C8,C10,C12'!C102)*100</f>
        <v>35.402040426750375</v>
      </c>
      <c r="D59" s="87">
        <f>+'C8,C10,C12'!D58/('C8,C10,C12'!D58+'C8,C10,C12'!D13+'C8,C10,C12'!D102)*100</f>
        <v>34.889729817708329</v>
      </c>
      <c r="E59" s="87">
        <f>+'C8,C10,C12'!E58/('C8,C10,C12'!E58+'C8,C10,C12'!E13+'C8,C10,C12'!E102)*100</f>
        <v>33.099760953267278</v>
      </c>
      <c r="F59" s="87">
        <f>+'C8,C10,C12'!F58/('C8,C10,C12'!F58+'C8,C10,C12'!F13+'C8,C10,C12'!F102)*100</f>
        <v>31.904829900403385</v>
      </c>
      <c r="G59" s="87">
        <f>+'C8,C10,C12'!G58/('C8,C10,C12'!G58+'C8,C10,C12'!G13+'C8,C10,C12'!G102)*100</f>
        <v>33.0617443341417</v>
      </c>
      <c r="H59" s="87">
        <f>+'C8,C10,C12'!H58/('C8,C10,C12'!H58+'C8,C10,C12'!H13+'C8,C10,C12'!H102)*100</f>
        <v>33.727912163321321</v>
      </c>
      <c r="I59" s="87">
        <f>+'C8,C10,C12'!I58/('C8,C10,C12'!I58+'C8,C10,C12'!I13+'C8,C10,C12'!I102)*100</f>
        <v>33.628708425814544</v>
      </c>
      <c r="J59" s="87">
        <f>+'C8,C10,C12'!J58/('C8,C10,C12'!J58+'C8,C10,C12'!J13+'C8,C10,C12'!J102)*100</f>
        <v>36.42050629865777</v>
      </c>
      <c r="K59" s="87">
        <f>+'C8,C10,C12'!K58/('C8,C10,C12'!K58+'C8,C10,C12'!K13+'C8,C10,C12'!K102)*100</f>
        <v>37.881027924051899</v>
      </c>
      <c r="L59" s="87">
        <f>+'C8,C10,C12'!L58/('C8,C10,C12'!L58+'C8,C10,C12'!L13+'C8,C10,C12'!L102)*100</f>
        <v>37.279163419069889</v>
      </c>
      <c r="M59" s="87">
        <f>+'C8,C10,C12'!M58/('C8,C10,C12'!M58+'C8,C10,C12'!M13+'C8,C10,C12'!M102)*100</f>
        <v>37.573217772274873</v>
      </c>
      <c r="N59" s="87">
        <f>+'C8,C10,C12'!N58/('C8,C10,C12'!N58+'C8,C10,C12'!N13+'C8,C10,C12'!N102)*100</f>
        <v>37.039000257003337</v>
      </c>
      <c r="O59" s="87">
        <f>+'C8,C10,C12'!O58/('C8,C10,C12'!O58+'C8,C10,C12'!O13+'C8,C10,C12'!O102)*100</f>
        <v>36.371033360455655</v>
      </c>
      <c r="P59" s="87">
        <f>+'C8,C10,C12'!P58/('C8,C10,C12'!P58+'C8,C10,C12'!P13+'C8,C10,C12'!P102)*100</f>
        <v>35.822865532634324</v>
      </c>
      <c r="Q59" s="87">
        <f>+'C8,C10,C12'!Q58/('C8,C10,C12'!Q58+'C8,C10,C12'!Q13+'C8,C10,C12'!Q102)*100</f>
        <v>34.75547289949408</v>
      </c>
      <c r="R59" s="87">
        <f>+'C8,C10,C12'!R58/('C8,C10,C12'!R58+'C8,C10,C12'!R13+'C8,C10,C12'!R102)*100</f>
        <v>32.932600686062763</v>
      </c>
      <c r="S59" s="87">
        <f>+'C8,C10,C12'!S58/('C8,C10,C12'!S58+'C8,C10,C12'!S13+'C8,C10,C12'!S102)*100</f>
        <v>31.93183040585189</v>
      </c>
      <c r="T59" s="87">
        <f>+'C8,C10,C12'!T58/('C8,C10,C12'!T58+'C8,C10,C12'!T13+'C8,C10,C12'!T102)*100</f>
        <v>11.527325642448881</v>
      </c>
      <c r="U59" s="87">
        <f>+'C8,C10,C12'!U58/('C8,C10,C12'!U58+'C8,C10,C12'!U13+'C8,C10,C12'!U102)*100</f>
        <v>28.078451553878264</v>
      </c>
    </row>
    <row r="60" spans="1:24" ht="15" customHeight="1" x14ac:dyDescent="0.25">
      <c r="A60" s="69" t="s">
        <v>53</v>
      </c>
      <c r="B60" s="87">
        <f>+[1]ABSOL!L56/([1]ABSOL!L13+[1]ABSOL!L56+[1]ABSOL!L99)*100</f>
        <v>30.076776972258635</v>
      </c>
      <c r="C60" s="87">
        <f>+'C8,C10,C12'!C59/('C8,C10,C12'!C59+'C8,C10,C12'!C14+'C8,C10,C12'!C103)*100</f>
        <v>34.778491002841207</v>
      </c>
      <c r="D60" s="87">
        <f>+'C8,C10,C12'!D59/('C8,C10,C12'!D59+'C8,C10,C12'!D14+'C8,C10,C12'!D103)*100</f>
        <v>36.718667371760972</v>
      </c>
      <c r="E60" s="87">
        <f>+'C8,C10,C12'!E59/('C8,C10,C12'!E59+'C8,C10,C12'!E14+'C8,C10,C12'!E103)*100</f>
        <v>36.89432063263839</v>
      </c>
      <c r="F60" s="87">
        <f>+'C8,C10,C12'!F59/('C8,C10,C12'!F59+'C8,C10,C12'!F14+'C8,C10,C12'!F103)*100</f>
        <v>41.63776202684361</v>
      </c>
      <c r="G60" s="87">
        <f>+'C8,C10,C12'!G59/('C8,C10,C12'!G59+'C8,C10,C12'!G14+'C8,C10,C12'!G103)*100</f>
        <v>41.049961853310514</v>
      </c>
      <c r="H60" s="87">
        <f>+'C8,C10,C12'!H59/('C8,C10,C12'!H59+'C8,C10,C12'!H14+'C8,C10,C12'!H103)*100</f>
        <v>38.347368421052629</v>
      </c>
      <c r="I60" s="87">
        <f>+'C8,C10,C12'!I59/('C8,C10,C12'!I59+'C8,C10,C12'!I14+'C8,C10,C12'!I103)*100</f>
        <v>31.638652843281879</v>
      </c>
      <c r="J60" s="87">
        <f>+'C8,C10,C12'!J59/('C8,C10,C12'!J59+'C8,C10,C12'!J14+'C8,C10,C12'!J103)*100</f>
        <v>29.983624567294736</v>
      </c>
      <c r="K60" s="87">
        <f>+'C8,C10,C12'!K59/('C8,C10,C12'!K59+'C8,C10,C12'!K14+'C8,C10,C12'!K103)*100</f>
        <v>33.539970017422313</v>
      </c>
      <c r="L60" s="87">
        <f>+'C8,C10,C12'!L59/('C8,C10,C12'!L59+'C8,C10,C12'!L14+'C8,C10,C12'!L103)*100</f>
        <v>33.019263399540868</v>
      </c>
      <c r="M60" s="87">
        <f>+'C8,C10,C12'!M59/('C8,C10,C12'!M59+'C8,C10,C12'!M14+'C8,C10,C12'!M103)*100</f>
        <v>32.378700122251843</v>
      </c>
      <c r="N60" s="87">
        <f>+'C8,C10,C12'!N59/('C8,C10,C12'!N59+'C8,C10,C12'!N14+'C8,C10,C12'!N103)*100</f>
        <v>31.5858918056677</v>
      </c>
      <c r="O60" s="87">
        <f>+'C8,C10,C12'!O59/('C8,C10,C12'!O59+'C8,C10,C12'!O14+'C8,C10,C12'!O103)*100</f>
        <v>30.780073373238075</v>
      </c>
      <c r="P60" s="87">
        <f>+'C8,C10,C12'!P59/('C8,C10,C12'!P59+'C8,C10,C12'!P14+'C8,C10,C12'!P103)*100</f>
        <v>28.595624810568914</v>
      </c>
      <c r="Q60" s="87">
        <f>+'C8,C10,C12'!Q59/('C8,C10,C12'!Q59+'C8,C10,C12'!Q14+'C8,C10,C12'!Q103)*100</f>
        <v>29.743525674204431</v>
      </c>
      <c r="R60" s="87">
        <f>+'C8,C10,C12'!R59/('C8,C10,C12'!R59+'C8,C10,C12'!R14+'C8,C10,C12'!R103)*100</f>
        <v>28.510052949933108</v>
      </c>
      <c r="S60" s="87">
        <f>+'C8,C10,C12'!S59/('C8,C10,C12'!S59+'C8,C10,C12'!S14+'C8,C10,C12'!S103)*100</f>
        <v>26.923502100375856</v>
      </c>
      <c r="T60" s="87">
        <f>+'C8,C10,C12'!T59/('C8,C10,C12'!T59+'C8,C10,C12'!T14+'C8,C10,C12'!T103)*100</f>
        <v>7.8551057317751809</v>
      </c>
      <c r="U60" s="87">
        <f>+'C8,C10,C12'!U59/('C8,C10,C12'!U59+'C8,C10,C12'!U14+'C8,C10,C12'!U103)*100</f>
        <v>21.779513348683803</v>
      </c>
    </row>
    <row r="61" spans="1:24" ht="15" customHeight="1" x14ac:dyDescent="0.25">
      <c r="A61" s="70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</row>
    <row r="62" spans="1:24" ht="15" customHeight="1" x14ac:dyDescent="0.25">
      <c r="A62" s="78" t="s">
        <v>54</v>
      </c>
      <c r="B62" s="86">
        <f>+[1]ABSOL!L58/([1]ABSOL!L15+[1]ABSOL!L58+[1]ABSOL!L101)*100</f>
        <v>28.738472246389417</v>
      </c>
      <c r="C62" s="86">
        <f>+'C8,C10,C12'!C61/('C8,C10,C12'!C61+'C8,C10,C12'!C16+'C8,C10,C12'!C105)*100</f>
        <v>30.922417369658419</v>
      </c>
      <c r="D62" s="86">
        <f>+'C8,C10,C12'!D61/('C8,C10,C12'!D61+'C8,C10,C12'!D16+'C8,C10,C12'!D105)*100</f>
        <v>31.317014257099089</v>
      </c>
      <c r="E62" s="86">
        <f>+'C8,C10,C12'!E61/('C8,C10,C12'!E61+'C8,C10,C12'!E16+'C8,C10,C12'!E105)*100</f>
        <v>29.898843729563513</v>
      </c>
      <c r="F62" s="86">
        <f>+'C8,C10,C12'!F61/('C8,C10,C12'!F61+'C8,C10,C12'!F16+'C8,C10,C12'!F105)*100</f>
        <v>30.37719550820616</v>
      </c>
      <c r="G62" s="86">
        <f>+'C8,C10,C12'!G61/('C8,C10,C12'!G61+'C8,C10,C12'!G16+'C8,C10,C12'!G105)*100</f>
        <v>30.717886542020288</v>
      </c>
      <c r="H62" s="86">
        <f>+'C8,C10,C12'!H61/('C8,C10,C12'!H61+'C8,C10,C12'!H16+'C8,C10,C12'!H105)*100</f>
        <v>31.384526238275168</v>
      </c>
      <c r="I62" s="86">
        <f>+'C8,C10,C12'!I61/('C8,C10,C12'!I61+'C8,C10,C12'!I16+'C8,C10,C12'!I105)*100</f>
        <v>31.49401847219093</v>
      </c>
      <c r="J62" s="86">
        <f>+'C8,C10,C12'!J61/('C8,C10,C12'!J61+'C8,C10,C12'!J16+'C8,C10,C12'!J105)*100</f>
        <v>33.106599938911209</v>
      </c>
      <c r="K62" s="86">
        <f>+'C8,C10,C12'!K61/('C8,C10,C12'!K61+'C8,C10,C12'!K16+'C8,C10,C12'!K105)*100</f>
        <v>33.906282879071469</v>
      </c>
      <c r="L62" s="86">
        <f>+'C8,C10,C12'!L61/('C8,C10,C12'!L61+'C8,C10,C12'!L16+'C8,C10,C12'!L105)*100</f>
        <v>33.097222679801007</v>
      </c>
      <c r="M62" s="86">
        <f>+'C8,C10,C12'!M61/('C8,C10,C12'!M61+'C8,C10,C12'!M16+'C8,C10,C12'!M105)*100</f>
        <v>30.850199762918734</v>
      </c>
      <c r="N62" s="86">
        <f>+'C8,C10,C12'!N61/('C8,C10,C12'!N61+'C8,C10,C12'!N16+'C8,C10,C12'!N105)*100</f>
        <v>31.352094096955042</v>
      </c>
      <c r="O62" s="86">
        <f>+'C8,C10,C12'!O61/('C8,C10,C12'!O61+'C8,C10,C12'!O16+'C8,C10,C12'!O105)*100</f>
        <v>30.998377662980829</v>
      </c>
      <c r="P62" s="86">
        <f>+'C8,C10,C12'!P61/('C8,C10,C12'!P61+'C8,C10,C12'!P16+'C8,C10,C12'!P105)*100</f>
        <v>28.307297714856965</v>
      </c>
      <c r="Q62" s="86">
        <f>+'C8,C10,C12'!Q61/('C8,C10,C12'!Q61+'C8,C10,C12'!Q16+'C8,C10,C12'!Q105)*100</f>
        <v>28.217788813730248</v>
      </c>
      <c r="R62" s="86">
        <f>+'C8,C10,C12'!R61/('C8,C10,C12'!R61+'C8,C10,C12'!R16+'C8,C10,C12'!R105)*100</f>
        <v>26.978862939812011</v>
      </c>
      <c r="S62" s="86">
        <f>+'C8,C10,C12'!S61/('C8,C10,C12'!S61+'C8,C10,C12'!S16+'C8,C10,C12'!S105)*100</f>
        <v>26.179436706439908</v>
      </c>
      <c r="T62" s="86">
        <f>+'C8,C10,C12'!T61/('C8,C10,C12'!T61+'C8,C10,C12'!T16+'C8,C10,C12'!T105)*100</f>
        <v>9.2020485709565509</v>
      </c>
      <c r="U62" s="86">
        <f>+'C8,C10,C12'!U61/('C8,C10,C12'!U61+'C8,C10,C12'!U16+'C8,C10,C12'!U105)*100</f>
        <v>21.129432609295211</v>
      </c>
    </row>
    <row r="63" spans="1:24" ht="15" customHeight="1" x14ac:dyDescent="0.25">
      <c r="A63" s="78" t="s">
        <v>55</v>
      </c>
      <c r="B63" s="87">
        <f>+[1]ABSOL!L59/([1]ABSOL!L16+[1]ABSOL!L59+[1]ABSOL!L102)*100</f>
        <v>35.794714917990106</v>
      </c>
      <c r="C63" s="87">
        <f>+'C8,C10,C12'!C62/('C8,C10,C12'!C62+'C8,C10,C12'!C17+'C8,C10,C12'!C106)*100</f>
        <v>37.635933806146568</v>
      </c>
      <c r="D63" s="87">
        <f>+'C8,C10,C12'!D62/('C8,C10,C12'!D62+'C8,C10,C12'!D17+'C8,C10,C12'!D106)*100</f>
        <v>37.556968588816417</v>
      </c>
      <c r="E63" s="87">
        <f>+'C8,C10,C12'!E62/('C8,C10,C12'!E62+'C8,C10,C12'!E17+'C8,C10,C12'!E106)*100</f>
        <v>37.048336605295276</v>
      </c>
      <c r="F63" s="87">
        <f>+'C8,C10,C12'!F62/('C8,C10,C12'!F62+'C8,C10,C12'!F17+'C8,C10,C12'!F106)*100</f>
        <v>35.619970310180484</v>
      </c>
      <c r="G63" s="87">
        <f>+'C8,C10,C12'!G62/('C8,C10,C12'!G62+'C8,C10,C12'!G17+'C8,C10,C12'!G106)*100</f>
        <v>35.336762770666347</v>
      </c>
      <c r="H63" s="87">
        <f>+'C8,C10,C12'!H62/('C8,C10,C12'!H62+'C8,C10,C12'!H17+'C8,C10,C12'!H106)*100</f>
        <v>36.568465286780807</v>
      </c>
      <c r="I63" s="87">
        <f>+'C8,C10,C12'!I62/('C8,C10,C12'!I62+'C8,C10,C12'!I17+'C8,C10,C12'!I106)*100</f>
        <v>36.686727761820087</v>
      </c>
      <c r="J63" s="87">
        <f>+'C8,C10,C12'!J62/('C8,C10,C12'!J62+'C8,C10,C12'!J17+'C8,C10,C12'!J106)*100</f>
        <v>41.440362087326946</v>
      </c>
      <c r="K63" s="87">
        <f>+'C8,C10,C12'!K62/('C8,C10,C12'!K62+'C8,C10,C12'!K17+'C8,C10,C12'!K106)*100</f>
        <v>40.415610960887435</v>
      </c>
      <c r="L63" s="87">
        <f>+'C8,C10,C12'!L62/('C8,C10,C12'!L62+'C8,C10,C12'!L17+'C8,C10,C12'!L106)*100</f>
        <v>40.015753395495381</v>
      </c>
      <c r="M63" s="87">
        <f>+'C8,C10,C12'!M62/('C8,C10,C12'!M62+'C8,C10,C12'!M17+'C8,C10,C12'!M106)*100</f>
        <v>38.142520864540977</v>
      </c>
      <c r="N63" s="87">
        <f>+'C8,C10,C12'!N62/('C8,C10,C12'!N62+'C8,C10,C12'!N17+'C8,C10,C12'!N106)*100</f>
        <v>37.738898106052446</v>
      </c>
      <c r="O63" s="87">
        <f>+'C8,C10,C12'!O62/('C8,C10,C12'!O62+'C8,C10,C12'!O17+'C8,C10,C12'!O106)*100</f>
        <v>37.492957158656957</v>
      </c>
      <c r="P63" s="87">
        <f>+'C8,C10,C12'!P62/('C8,C10,C12'!P62+'C8,C10,C12'!P17+'C8,C10,C12'!P106)*100</f>
        <v>35.270684778711711</v>
      </c>
      <c r="Q63" s="87">
        <f>+'C8,C10,C12'!Q62/('C8,C10,C12'!Q62+'C8,C10,C12'!Q17+'C8,C10,C12'!Q106)*100</f>
        <v>33.586134216568183</v>
      </c>
      <c r="R63" s="87">
        <f>+'C8,C10,C12'!R62/('C8,C10,C12'!R62+'C8,C10,C12'!R17+'C8,C10,C12'!R106)*100</f>
        <v>33.276778644949665</v>
      </c>
      <c r="S63" s="87">
        <f>+'C8,C10,C12'!S62/('C8,C10,C12'!S62+'C8,C10,C12'!S17+'C8,C10,C12'!S106)*100</f>
        <v>32.620112818517796</v>
      </c>
      <c r="T63" s="87">
        <f>+'C8,C10,C12'!T62/('C8,C10,C12'!T62+'C8,C10,C12'!T17+'C8,C10,C12'!T106)*100</f>
        <v>12.334407780738202</v>
      </c>
      <c r="U63" s="87">
        <f>+'C8,C10,C12'!U62/('C8,C10,C12'!U62+'C8,C10,C12'!U17+'C8,C10,C12'!U106)*100</f>
        <v>28.437128552389872</v>
      </c>
    </row>
    <row r="64" spans="1:24" ht="15" customHeight="1" x14ac:dyDescent="0.25">
      <c r="A64" s="78" t="s">
        <v>56</v>
      </c>
      <c r="B64" s="87">
        <f>+[1]ABSOL!L60/([1]ABSOL!L17+[1]ABSOL!L60+[1]ABSOL!L103)*100</f>
        <v>20.68739627915102</v>
      </c>
      <c r="C64" s="87">
        <f>+'C8,C10,C12'!C63/('C8,C10,C12'!C63+'C8,C10,C12'!C18+'C8,C10,C12'!C107)*100</f>
        <v>23.137978032550308</v>
      </c>
      <c r="D64" s="87">
        <f>+'C8,C10,C12'!D63/('C8,C10,C12'!D63+'C8,C10,C12'!D18+'C8,C10,C12'!D107)*100</f>
        <v>24.80651731160896</v>
      </c>
      <c r="E64" s="87">
        <f>+'C8,C10,C12'!E63/('C8,C10,C12'!E63+'C8,C10,C12'!E18+'C8,C10,C12'!E107)*100</f>
        <v>23.339489705178192</v>
      </c>
      <c r="F64" s="87">
        <f>+'C8,C10,C12'!F63/('C8,C10,C12'!F63+'C8,C10,C12'!F18+'C8,C10,C12'!F107)*100</f>
        <v>25.70729053318825</v>
      </c>
      <c r="G64" s="87">
        <f>+'C8,C10,C12'!G63/('C8,C10,C12'!G63+'C8,C10,C12'!G18+'C8,C10,C12'!G107)*100</f>
        <v>26.445794942168206</v>
      </c>
      <c r="H64" s="87">
        <f>+'C8,C10,C12'!H63/('C8,C10,C12'!H63+'C8,C10,C12'!H18+'C8,C10,C12'!H107)*100</f>
        <v>25.750710870855858</v>
      </c>
      <c r="I64" s="87">
        <f>+'C8,C10,C12'!I63/('C8,C10,C12'!I63+'C8,C10,C12'!I18+'C8,C10,C12'!I107)*100</f>
        <v>27.39854562514661</v>
      </c>
      <c r="J64" s="87">
        <f>+'C8,C10,C12'!J63/('C8,C10,C12'!J63+'C8,C10,C12'!J18+'C8,C10,C12'!J107)*100</f>
        <v>24.798963949040751</v>
      </c>
      <c r="K64" s="87">
        <f>+'C8,C10,C12'!K63/('C8,C10,C12'!K63+'C8,C10,C12'!K18+'C8,C10,C12'!K107)*100</f>
        <v>28.535571854867946</v>
      </c>
      <c r="L64" s="87">
        <f>+'C8,C10,C12'!L63/('C8,C10,C12'!L63+'C8,C10,C12'!L18+'C8,C10,C12'!L107)*100</f>
        <v>28.207438964443714</v>
      </c>
      <c r="M64" s="87">
        <f>+'C8,C10,C12'!M63/('C8,C10,C12'!M63+'C8,C10,C12'!M18+'C8,C10,C12'!M107)*100</f>
        <v>24.868938401048492</v>
      </c>
      <c r="N64" s="87">
        <f>+'C8,C10,C12'!N63/('C8,C10,C12'!N63+'C8,C10,C12'!N18+'C8,C10,C12'!N107)*100</f>
        <v>26.166367249169799</v>
      </c>
      <c r="O64" s="87">
        <f>+'C8,C10,C12'!O63/('C8,C10,C12'!O63+'C8,C10,C12'!O18+'C8,C10,C12'!O107)*100</f>
        <v>25.850557284600857</v>
      </c>
      <c r="P64" s="87">
        <f>+'C8,C10,C12'!P63/('C8,C10,C12'!P63+'C8,C10,C12'!P18+'C8,C10,C12'!P107)*100</f>
        <v>22.625889263019317</v>
      </c>
      <c r="Q64" s="87">
        <f>+'C8,C10,C12'!Q63/('C8,C10,C12'!Q63+'C8,C10,C12'!Q18+'C8,C10,C12'!Q107)*100</f>
        <v>23.853520854944154</v>
      </c>
      <c r="R64" s="87">
        <f>+'C8,C10,C12'!R63/('C8,C10,C12'!R63+'C8,C10,C12'!R18+'C8,C10,C12'!R107)*100</f>
        <v>21.88727484020918</v>
      </c>
      <c r="S64" s="87">
        <f>+'C8,C10,C12'!S63/('C8,C10,C12'!S63+'C8,C10,C12'!S18+'C8,C10,C12'!S107)*100</f>
        <v>21.497712275538593</v>
      </c>
      <c r="T64" s="87">
        <f>+'C8,C10,C12'!T63/('C8,C10,C12'!T63+'C8,C10,C12'!T18+'C8,C10,C12'!T107)*100</f>
        <v>6.3395256455193367</v>
      </c>
      <c r="U64" s="87">
        <f>+'C8,C10,C12'!U63/('C8,C10,C12'!U63+'C8,C10,C12'!U18+'C8,C10,C12'!U107)*100</f>
        <v>16.196515349057723</v>
      </c>
    </row>
    <row r="65" spans="1:21" ht="15" customHeight="1" x14ac:dyDescent="0.25">
      <c r="A65" s="78" t="s">
        <v>57</v>
      </c>
      <c r="B65" s="87">
        <f>+[1]ABSOL!L61/([1]ABSOL!L18+[1]ABSOL!L61+[1]ABSOL!L104)*100</f>
        <v>20.291363163371486</v>
      </c>
      <c r="C65" s="87">
        <f>+'C8,C10,C12'!C64/('C8,C10,C12'!C64+'C8,C10,C12'!C19+'C8,C10,C12'!C108)*100</f>
        <v>19.626615605552896</v>
      </c>
      <c r="D65" s="87">
        <f>+'C8,C10,C12'!D64/('C8,C10,C12'!D64+'C8,C10,C12'!D19+'C8,C10,C12'!D108)*100</f>
        <v>18.879472693032014</v>
      </c>
      <c r="E65" s="87">
        <f>+'C8,C10,C12'!E64/('C8,C10,C12'!E64+'C8,C10,C12'!E19+'C8,C10,C12'!E108)*100</f>
        <v>14.158395786915131</v>
      </c>
      <c r="F65" s="87">
        <f>+'C8,C10,C12'!F64/('C8,C10,C12'!F64+'C8,C10,C12'!F19+'C8,C10,C12'!F108)*100</f>
        <v>17.901716068642745</v>
      </c>
      <c r="G65" s="87">
        <f>+'C8,C10,C12'!G64/('C8,C10,C12'!G64+'C8,C10,C12'!G19+'C8,C10,C12'!G108)*100</f>
        <v>20.255290560967417</v>
      </c>
      <c r="H65" s="87">
        <f>+'C8,C10,C12'!H64/('C8,C10,C12'!H64+'C8,C10,C12'!H19+'C8,C10,C12'!H108)*100</f>
        <v>22.916666666666664</v>
      </c>
      <c r="I65" s="87">
        <f>+'C8,C10,C12'!I64/('C8,C10,C12'!I64+'C8,C10,C12'!I19+'C8,C10,C12'!I108)*100</f>
        <v>17.668288090381296</v>
      </c>
      <c r="J65" s="87">
        <f>+'C8,C10,C12'!J64/('C8,C10,C12'!J64+'C8,C10,C12'!J19+'C8,C10,C12'!J108)*100</f>
        <v>18.533664378559951</v>
      </c>
      <c r="K65" s="87">
        <f>+'C8,C10,C12'!K64/('C8,C10,C12'!K64+'C8,C10,C12'!K19+'C8,C10,C12'!K108)*100</f>
        <v>18.75753112866515</v>
      </c>
      <c r="L65" s="87">
        <f>+'C8,C10,C12'!L64/('C8,C10,C12'!L64+'C8,C10,C12'!L19+'C8,C10,C12'!L108)*100</f>
        <v>13.552966385429222</v>
      </c>
      <c r="M65" s="87">
        <f>+'C8,C10,C12'!M64/('C8,C10,C12'!M64+'C8,C10,C12'!M19+'C8,C10,C12'!M108)*100</f>
        <v>15.153469177198865</v>
      </c>
      <c r="N65" s="87">
        <f>+'C8,C10,C12'!N64/('C8,C10,C12'!N64+'C8,C10,C12'!N19+'C8,C10,C12'!N108)*100</f>
        <v>17.811021608489963</v>
      </c>
      <c r="O65" s="87">
        <f>+'C8,C10,C12'!O64/('C8,C10,C12'!O64+'C8,C10,C12'!O19+'C8,C10,C12'!O108)*100</f>
        <v>16.605527023722182</v>
      </c>
      <c r="P65" s="87">
        <f>+'C8,C10,C12'!P64/('C8,C10,C12'!P64+'C8,C10,C12'!P19+'C8,C10,C12'!P108)*100</f>
        <v>14.88312245335621</v>
      </c>
      <c r="Q65" s="87">
        <f>+'C8,C10,C12'!Q64/('C8,C10,C12'!Q64+'C8,C10,C12'!Q19+'C8,C10,C12'!Q108)*100</f>
        <v>18.298479087452471</v>
      </c>
      <c r="R65" s="87">
        <f>+'C8,C10,C12'!R64/('C8,C10,C12'!R64+'C8,C10,C12'!R19+'C8,C10,C12'!R108)*100</f>
        <v>16.778999645264278</v>
      </c>
      <c r="S65" s="87">
        <f>+'C8,C10,C12'!S64/('C8,C10,C12'!S64+'C8,C10,C12'!S19+'C8,C10,C12'!S108)*100</f>
        <v>15.804036458333334</v>
      </c>
      <c r="T65" s="87">
        <f>+'C8,C10,C12'!T64/('C8,C10,C12'!T64+'C8,C10,C12'!T19+'C8,C10,C12'!T108)*100</f>
        <v>5.5493273542600896</v>
      </c>
      <c r="U65" s="87">
        <f>+'C8,C10,C12'!U64/('C8,C10,C12'!U64+'C8,C10,C12'!U19+'C8,C10,C12'!U108)*100</f>
        <v>9.5742317660125877</v>
      </c>
    </row>
    <row r="66" spans="1:21" ht="15" customHeight="1" x14ac:dyDescent="0.25">
      <c r="A66" s="70"/>
      <c r="B66" s="88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</row>
    <row r="67" spans="1:21" ht="15" customHeight="1" x14ac:dyDescent="0.25">
      <c r="A67" s="72" t="s">
        <v>58</v>
      </c>
      <c r="B67" s="85">
        <f>+[1]ABSOL!L63/([1]ABSOL!L20+[1]ABSOL!L63+[1]ABSOL!L106)*100</f>
        <v>31.012753564972883</v>
      </c>
      <c r="C67" s="85">
        <f>+'C8,C10,C12'!C66/('C8,C10,C12'!C66+'C8,C10,C12'!C21+'C8,C10,C12'!C110)*100</f>
        <v>32.467792340786168</v>
      </c>
      <c r="D67" s="85">
        <f>+'C8,C10,C12'!D66/('C8,C10,C12'!D66+'C8,C10,C12'!D21+'C8,C10,C12'!D110)*100</f>
        <v>32.732588928575453</v>
      </c>
      <c r="E67" s="85">
        <f>+'C8,C10,C12'!E66/('C8,C10,C12'!E66+'C8,C10,C12'!E21+'C8,C10,C12'!E110)*100</f>
        <v>32.067519352348363</v>
      </c>
      <c r="F67" s="85">
        <f>+'C8,C10,C12'!F66/('C8,C10,C12'!F66+'C8,C10,C12'!F21+'C8,C10,C12'!F110)*100</f>
        <v>32.197799405382057</v>
      </c>
      <c r="G67" s="85">
        <f>+'C8,C10,C12'!G66/('C8,C10,C12'!G66+'C8,C10,C12'!G21+'C8,C10,C12'!G110)*100</f>
        <v>33.033819981980763</v>
      </c>
      <c r="H67" s="85">
        <f>+'C8,C10,C12'!H66/('C8,C10,C12'!H66+'C8,C10,C12'!H21+'C8,C10,C12'!H110)*100</f>
        <v>32.358055096392484</v>
      </c>
      <c r="I67" s="85">
        <f>+'C8,C10,C12'!I66/('C8,C10,C12'!I66+'C8,C10,C12'!I21+'C8,C10,C12'!I110)*100</f>
        <v>31.354009616802291</v>
      </c>
      <c r="J67" s="85">
        <f>+'C8,C10,C12'!J66/('C8,C10,C12'!J66+'C8,C10,C12'!J21+'C8,C10,C12'!J110)*100</f>
        <v>34.109721162566395</v>
      </c>
      <c r="K67" s="85">
        <f>+'C8,C10,C12'!K66/('C8,C10,C12'!K66+'C8,C10,C12'!K21+'C8,C10,C12'!K110)*100</f>
        <v>35.78448407678728</v>
      </c>
      <c r="L67" s="85">
        <f>+'C8,C10,C12'!L66/('C8,C10,C12'!L66+'C8,C10,C12'!L21+'C8,C10,C12'!L110)*100</f>
        <v>34.986610308030649</v>
      </c>
      <c r="M67" s="85">
        <f>+'C8,C10,C12'!M66/('C8,C10,C12'!M66+'C8,C10,C12'!M21+'C8,C10,C12'!M110)*100</f>
        <v>34.461617236872243</v>
      </c>
      <c r="N67" s="85">
        <f>+'C8,C10,C12'!N66/('C8,C10,C12'!N66+'C8,C10,C12'!N21+'C8,C10,C12'!N110)*100</f>
        <v>33.792308460330574</v>
      </c>
      <c r="O67" s="85">
        <f>+'C8,C10,C12'!O66/('C8,C10,C12'!O66+'C8,C10,C12'!O21+'C8,C10,C12'!O110)*100</f>
        <v>33.245404298312586</v>
      </c>
      <c r="P67" s="85">
        <f>+'C8,C10,C12'!P66/('C8,C10,C12'!P66+'C8,C10,C12'!P21+'C8,C10,C12'!P110)*100</f>
        <v>31.214658348838061</v>
      </c>
      <c r="Q67" s="85">
        <f>+'C8,C10,C12'!Q66/('C8,C10,C12'!Q66+'C8,C10,C12'!Q21+'C8,C10,C12'!Q110)*100</f>
        <v>30.212864200951195</v>
      </c>
      <c r="R67" s="85">
        <f>+'C8,C10,C12'!R66/('C8,C10,C12'!R66+'C8,C10,C12'!R21+'C8,C10,C12'!R110)*100</f>
        <v>29.177268479538114</v>
      </c>
      <c r="S67" s="85">
        <f>+'C8,C10,C12'!S66/('C8,C10,C12'!S66+'C8,C10,C12'!S21+'C8,C10,C12'!S110)*100</f>
        <v>28.257117606503822</v>
      </c>
      <c r="T67" s="85">
        <f>+'C8,C10,C12'!T66/('C8,C10,C12'!T66+'C8,C10,C12'!T21+'C8,C10,C12'!T110)*100</f>
        <v>11.237913659267329</v>
      </c>
      <c r="U67" s="85">
        <f>+'C8,C10,C12'!U66/('C8,C10,C12'!U66+'C8,C10,C12'!U21+'C8,C10,C12'!U110)*100</f>
        <v>25.103729037186206</v>
      </c>
    </row>
    <row r="68" spans="1:21" ht="15" customHeight="1" x14ac:dyDescent="0.25">
      <c r="A68" s="69" t="s">
        <v>50</v>
      </c>
      <c r="B68" s="86">
        <f>+[1]ABSOL!L64/([1]ABSOL!L21+[1]ABSOL!L64+[1]ABSOL!L107)*100</f>
        <v>31.933576401519314</v>
      </c>
      <c r="C68" s="86">
        <f>+'C8,C10,C12'!C67/('C8,C10,C12'!C67+'C8,C10,C12'!C22+'C8,C10,C12'!C111)*100</f>
        <v>33.118517854669591</v>
      </c>
      <c r="D68" s="86">
        <f>+'C8,C10,C12'!D67/('C8,C10,C12'!D67+'C8,C10,C12'!D22+'C8,C10,C12'!D111)*100</f>
        <v>33.291657550089084</v>
      </c>
      <c r="E68" s="86">
        <f>+'C8,C10,C12'!E67/('C8,C10,C12'!E67+'C8,C10,C12'!E22+'C8,C10,C12'!E111)*100</f>
        <v>32.672173145510257</v>
      </c>
      <c r="F68" s="86">
        <f>+'C8,C10,C12'!F67/('C8,C10,C12'!F67+'C8,C10,C12'!F22+'C8,C10,C12'!F111)*100</f>
        <v>32.998723413160704</v>
      </c>
      <c r="G68" s="86">
        <f>+'C8,C10,C12'!G67/('C8,C10,C12'!G67+'C8,C10,C12'!G22+'C8,C10,C12'!G111)*100</f>
        <v>34.09739235493506</v>
      </c>
      <c r="H68" s="86">
        <f>+'C8,C10,C12'!H67/('C8,C10,C12'!H67+'C8,C10,C12'!H22+'C8,C10,C12'!H111)*100</f>
        <v>32.819372937072771</v>
      </c>
      <c r="I68" s="86">
        <f>+'C8,C10,C12'!I67/('C8,C10,C12'!I67+'C8,C10,C12'!I22+'C8,C10,C12'!I111)*100</f>
        <v>31.308872402564702</v>
      </c>
      <c r="J68" s="86">
        <f>+'C8,C10,C12'!J67/('C8,C10,C12'!J67+'C8,C10,C12'!J22+'C8,C10,C12'!J111)*100</f>
        <v>34.387410811875</v>
      </c>
      <c r="K68" s="86">
        <f>+'C8,C10,C12'!K67/('C8,C10,C12'!K67+'C8,C10,C12'!K22+'C8,C10,C12'!K111)*100</f>
        <v>36.232286195619864</v>
      </c>
      <c r="L68" s="86">
        <f>+'C8,C10,C12'!L67/('C8,C10,C12'!L67+'C8,C10,C12'!L22+'C8,C10,C12'!L111)*100</f>
        <v>35.443054153193337</v>
      </c>
      <c r="M68" s="86">
        <f>+'C8,C10,C12'!M67/('C8,C10,C12'!M67+'C8,C10,C12'!M22+'C8,C10,C12'!M111)*100</f>
        <v>35.650732176532379</v>
      </c>
      <c r="N68" s="86">
        <f>+'C8,C10,C12'!N67/('C8,C10,C12'!N67+'C8,C10,C12'!N22+'C8,C10,C12'!N111)*100</f>
        <v>34.761453476908592</v>
      </c>
      <c r="O68" s="86">
        <f>+'C8,C10,C12'!O67/('C8,C10,C12'!O67+'C8,C10,C12'!O22+'C8,C10,C12'!O111)*100</f>
        <v>34.140146996575211</v>
      </c>
      <c r="P68" s="86">
        <f>+'C8,C10,C12'!P67/('C8,C10,C12'!P67+'C8,C10,C12'!P22+'C8,C10,C12'!P111)*100</f>
        <v>32.512493850177378</v>
      </c>
      <c r="Q68" s="86">
        <f>+'C8,C10,C12'!Q67/('C8,C10,C12'!Q67+'C8,C10,C12'!Q22+'C8,C10,C12'!Q111)*100</f>
        <v>31.474459817406853</v>
      </c>
      <c r="R68" s="86">
        <f>+'C8,C10,C12'!R67/('C8,C10,C12'!R67+'C8,C10,C12'!R22+'C8,C10,C12'!R111)*100</f>
        <v>30.275266826399477</v>
      </c>
      <c r="S68" s="86">
        <f>+'C8,C10,C12'!S67/('C8,C10,C12'!S67+'C8,C10,C12'!S22+'C8,C10,C12'!S111)*100</f>
        <v>29.392178801073022</v>
      </c>
      <c r="T68" s="86">
        <f>+'C8,C10,C12'!T67/('C8,C10,C12'!T67+'C8,C10,C12'!T22+'C8,C10,C12'!T111)*100</f>
        <v>11.983829619404457</v>
      </c>
      <c r="U68" s="86">
        <f>+'C8,C10,C12'!U67/('C8,C10,C12'!U67+'C8,C10,C12'!U22+'C8,C10,C12'!U111)*100</f>
        <v>26.279166288374988</v>
      </c>
    </row>
    <row r="69" spans="1:21" ht="15" customHeight="1" x14ac:dyDescent="0.25">
      <c r="A69" s="69" t="s">
        <v>51</v>
      </c>
      <c r="B69" s="87">
        <f>+[1]ABSOL!L65/([1]ABSOL!L22+[1]ABSOL!L65+[1]ABSOL!L108)*100</f>
        <v>31.837068877289944</v>
      </c>
      <c r="C69" s="87">
        <f>+'C8,C10,C12'!C68/('C8,C10,C12'!C68+'C8,C10,C12'!C23+'C8,C10,C12'!C112)*100</f>
        <v>31.89766348050372</v>
      </c>
      <c r="D69" s="87">
        <f>+'C8,C10,C12'!D68/('C8,C10,C12'!D68+'C8,C10,C12'!D23+'C8,C10,C12'!D112)*100</f>
        <v>30.794880068839408</v>
      </c>
      <c r="E69" s="87">
        <f>+'C8,C10,C12'!E68/('C8,C10,C12'!E68+'C8,C10,C12'!E23+'C8,C10,C12'!E112)*100</f>
        <v>30.378456086389622</v>
      </c>
      <c r="F69" s="87">
        <f>+'C8,C10,C12'!F68/('C8,C10,C12'!F68+'C8,C10,C12'!F23+'C8,C10,C12'!F112)*100</f>
        <v>28.406392074370636</v>
      </c>
      <c r="G69" s="87">
        <f>+'C8,C10,C12'!G68/('C8,C10,C12'!G68+'C8,C10,C12'!G23+'C8,C10,C12'!G112)*100</f>
        <v>30.422170507063491</v>
      </c>
      <c r="H69" s="87">
        <f>+'C8,C10,C12'!H68/('C8,C10,C12'!H68+'C8,C10,C12'!H23+'C8,C10,C12'!H112)*100</f>
        <v>29.003760324471667</v>
      </c>
      <c r="I69" s="87">
        <f>+'C8,C10,C12'!I68/('C8,C10,C12'!I68+'C8,C10,C12'!I23+'C8,C10,C12'!I112)*100</f>
        <v>29.947960382742995</v>
      </c>
      <c r="J69" s="87">
        <f>+'C8,C10,C12'!J68/('C8,C10,C12'!J68+'C8,C10,C12'!J23+'C8,C10,C12'!J112)*100</f>
        <v>35.454364023416716</v>
      </c>
      <c r="K69" s="87">
        <f>+'C8,C10,C12'!K68/('C8,C10,C12'!K68+'C8,C10,C12'!K23+'C8,C10,C12'!K112)*100</f>
        <v>36.690774670523943</v>
      </c>
      <c r="L69" s="87">
        <f>+'C8,C10,C12'!L68/('C8,C10,C12'!L68+'C8,C10,C12'!L23+'C8,C10,C12'!L112)*100</f>
        <v>35.6563069041079</v>
      </c>
      <c r="M69" s="87">
        <f>+'C8,C10,C12'!M68/('C8,C10,C12'!M68+'C8,C10,C12'!M23+'C8,C10,C12'!M112)*100</f>
        <v>36.444498784979594</v>
      </c>
      <c r="N69" s="87">
        <f>+'C8,C10,C12'!N68/('C8,C10,C12'!N68+'C8,C10,C12'!N23+'C8,C10,C12'!N112)*100</f>
        <v>35.222827928177644</v>
      </c>
      <c r="O69" s="87">
        <f>+'C8,C10,C12'!O68/('C8,C10,C12'!O68+'C8,C10,C12'!O23+'C8,C10,C12'!O112)*100</f>
        <v>34.739433863814249</v>
      </c>
      <c r="P69" s="87">
        <f>+'C8,C10,C12'!P68/('C8,C10,C12'!P68+'C8,C10,C12'!P23+'C8,C10,C12'!P112)*100</f>
        <v>32.553032108686033</v>
      </c>
      <c r="Q69" s="87">
        <f>+'C8,C10,C12'!Q68/('C8,C10,C12'!Q68+'C8,C10,C12'!Q23+'C8,C10,C12'!Q112)*100</f>
        <v>30.198279479647503</v>
      </c>
      <c r="R69" s="87">
        <f>+'C8,C10,C12'!R68/('C8,C10,C12'!R68+'C8,C10,C12'!R23+'C8,C10,C12'!R112)*100</f>
        <v>29.216038300418912</v>
      </c>
      <c r="S69" s="87">
        <f>+'C8,C10,C12'!S68/('C8,C10,C12'!S68+'C8,C10,C12'!S23+'C8,C10,C12'!S112)*100</f>
        <v>28.68590855477694</v>
      </c>
      <c r="T69" s="87">
        <f>+'C8,C10,C12'!T68/('C8,C10,C12'!T68+'C8,C10,C12'!T23+'C8,C10,C12'!T112)*100</f>
        <v>14.739431894430776</v>
      </c>
      <c r="U69" s="87">
        <f>+'C8,C10,C12'!U68/('C8,C10,C12'!U68+'C8,C10,C12'!U23+'C8,C10,C12'!U112)*100</f>
        <v>26.141982910517044</v>
      </c>
    </row>
    <row r="70" spans="1:21" ht="15" customHeight="1" x14ac:dyDescent="0.25">
      <c r="A70" s="69" t="s">
        <v>52</v>
      </c>
      <c r="B70" s="87">
        <f>+[1]ABSOL!L66/([1]ABSOL!L23+[1]ABSOL!L66+[1]ABSOL!L109)*100</f>
        <v>34.180798296413641</v>
      </c>
      <c r="C70" s="87">
        <f>+'C8,C10,C12'!C69/('C8,C10,C12'!C69+'C8,C10,C12'!C24+'C8,C10,C12'!C113)*100</f>
        <v>34.915420826651491</v>
      </c>
      <c r="D70" s="87">
        <f>+'C8,C10,C12'!D69/('C8,C10,C12'!D69+'C8,C10,C12'!D24+'C8,C10,C12'!D113)*100</f>
        <v>34.660925726587728</v>
      </c>
      <c r="E70" s="87">
        <f>+'C8,C10,C12'!E69/('C8,C10,C12'!E69+'C8,C10,C12'!E24+'C8,C10,C12'!E113)*100</f>
        <v>32.785065814299351</v>
      </c>
      <c r="F70" s="87">
        <f>+'C8,C10,C12'!F69/('C8,C10,C12'!F69+'C8,C10,C12'!F24+'C8,C10,C12'!F113)*100</f>
        <v>31.653396394246414</v>
      </c>
      <c r="G70" s="87">
        <f>+'C8,C10,C12'!G69/('C8,C10,C12'!G69+'C8,C10,C12'!G24+'C8,C10,C12'!G113)*100</f>
        <v>33.026268744610597</v>
      </c>
      <c r="H70" s="87">
        <f>+'C8,C10,C12'!H69/('C8,C10,C12'!H69+'C8,C10,C12'!H24+'C8,C10,C12'!H113)*100</f>
        <v>33.290907971178122</v>
      </c>
      <c r="I70" s="87">
        <f>+'C8,C10,C12'!I69/('C8,C10,C12'!I69+'C8,C10,C12'!I24+'C8,C10,C12'!I113)*100</f>
        <v>33.113407958166519</v>
      </c>
      <c r="J70" s="87">
        <f>+'C8,C10,C12'!J69/('C8,C10,C12'!J69+'C8,C10,C12'!J24+'C8,C10,C12'!J113)*100</f>
        <v>36.436861799961946</v>
      </c>
      <c r="K70" s="87">
        <f>+'C8,C10,C12'!K69/('C8,C10,C12'!K69+'C8,C10,C12'!K24+'C8,C10,C12'!K113)*100</f>
        <v>37.672785184882699</v>
      </c>
      <c r="L70" s="87">
        <f>+'C8,C10,C12'!L69/('C8,C10,C12'!L69+'C8,C10,C12'!L24+'C8,C10,C12'!L113)*100</f>
        <v>37.025128021912593</v>
      </c>
      <c r="M70" s="87">
        <f>+'C8,C10,C12'!M69/('C8,C10,C12'!M69+'C8,C10,C12'!M24+'C8,C10,C12'!M113)*100</f>
        <v>37.257564003103184</v>
      </c>
      <c r="N70" s="87">
        <f>+'C8,C10,C12'!N69/('C8,C10,C12'!N69+'C8,C10,C12'!N24+'C8,C10,C12'!N113)*100</f>
        <v>37.004640142166053</v>
      </c>
      <c r="O70" s="87">
        <f>+'C8,C10,C12'!O69/('C8,C10,C12'!O69+'C8,C10,C12'!O24+'C8,C10,C12'!O113)*100</f>
        <v>36.395820575627681</v>
      </c>
      <c r="P70" s="87">
        <f>+'C8,C10,C12'!P69/('C8,C10,C12'!P69+'C8,C10,C12'!P24+'C8,C10,C12'!P113)*100</f>
        <v>35.668666537642736</v>
      </c>
      <c r="Q70" s="87">
        <f>+'C8,C10,C12'!Q69/('C8,C10,C12'!Q69+'C8,C10,C12'!Q24+'C8,C10,C12'!Q113)*100</f>
        <v>34.484685430463571</v>
      </c>
      <c r="R70" s="87">
        <f>+'C8,C10,C12'!R69/('C8,C10,C12'!R69+'C8,C10,C12'!R24+'C8,C10,C12'!R113)*100</f>
        <v>32.698121468632067</v>
      </c>
      <c r="S70" s="87">
        <f>+'C8,C10,C12'!S69/('C8,C10,C12'!S69+'C8,C10,C12'!S24+'C8,C10,C12'!S113)*100</f>
        <v>31.926457217900801</v>
      </c>
      <c r="T70" s="87">
        <f>+'C8,C10,C12'!T69/('C8,C10,C12'!T69+'C8,C10,C12'!T24+'C8,C10,C12'!T113)*100</f>
        <v>12.073542814122122</v>
      </c>
      <c r="U70" s="87">
        <f>+'C8,C10,C12'!U69/('C8,C10,C12'!U69+'C8,C10,C12'!U24+'C8,C10,C12'!U113)*100</f>
        <v>29.583910971001004</v>
      </c>
    </row>
    <row r="71" spans="1:21" ht="15" customHeight="1" x14ac:dyDescent="0.25">
      <c r="A71" s="69" t="s">
        <v>53</v>
      </c>
      <c r="B71" s="87">
        <f>+[1]ABSOL!L67/([1]ABSOL!L24+[1]ABSOL!L67+[1]ABSOL!L110)*100</f>
        <v>29.281338130895652</v>
      </c>
      <c r="C71" s="87">
        <f>+'C8,C10,C12'!C70/('C8,C10,C12'!C70+'C8,C10,C12'!C25+'C8,C10,C12'!C114)*100</f>
        <v>32.95588657459092</v>
      </c>
      <c r="D71" s="87">
        <f>+'C8,C10,C12'!D70/('C8,C10,C12'!D70+'C8,C10,C12'!D25+'C8,C10,C12'!D114)*100</f>
        <v>35.951970364693111</v>
      </c>
      <c r="E71" s="87">
        <f>+'C8,C10,C12'!E70/('C8,C10,C12'!E70+'C8,C10,C12'!E25+'C8,C10,C12'!E114)*100</f>
        <v>36.504437612390511</v>
      </c>
      <c r="F71" s="87">
        <f>+'C8,C10,C12'!F70/('C8,C10,C12'!F70+'C8,C10,C12'!F25+'C8,C10,C12'!F114)*100</f>
        <v>41.683633516053249</v>
      </c>
      <c r="G71" s="87">
        <f>+'C8,C10,C12'!G70/('C8,C10,C12'!G70+'C8,C10,C12'!G25+'C8,C10,C12'!G114)*100</f>
        <v>40.905492330529441</v>
      </c>
      <c r="H71" s="87">
        <f>+'C8,C10,C12'!H70/('C8,C10,C12'!H70+'C8,C10,C12'!H25+'C8,C10,C12'!H114)*100</f>
        <v>38.087092148625189</v>
      </c>
      <c r="I71" s="87">
        <f>+'C8,C10,C12'!I70/('C8,C10,C12'!I70+'C8,C10,C12'!I25+'C8,C10,C12'!I114)*100</f>
        <v>31.128924515698063</v>
      </c>
      <c r="J71" s="87">
        <f>+'C8,C10,C12'!J70/('C8,C10,C12'!J70+'C8,C10,C12'!J25+'C8,C10,C12'!J114)*100</f>
        <v>30.347110754414125</v>
      </c>
      <c r="K71" s="87">
        <f>+'C8,C10,C12'!K70/('C8,C10,C12'!K70+'C8,C10,C12'!K25+'C8,C10,C12'!K114)*100</f>
        <v>33.765684126667992</v>
      </c>
      <c r="L71" s="87">
        <f>+'C8,C10,C12'!L70/('C8,C10,C12'!L70+'C8,C10,C12'!L25+'C8,C10,C12'!L114)*100</f>
        <v>33.178362148288052</v>
      </c>
      <c r="M71" s="87">
        <f>+'C8,C10,C12'!M70/('C8,C10,C12'!M70+'C8,C10,C12'!M25+'C8,C10,C12'!M114)*100</f>
        <v>32.365772221003631</v>
      </c>
      <c r="N71" s="87">
        <f>+'C8,C10,C12'!N70/('C8,C10,C12'!N70+'C8,C10,C12'!N25+'C8,C10,C12'!N114)*100</f>
        <v>31.313640730067245</v>
      </c>
      <c r="O71" s="87">
        <f>+'C8,C10,C12'!O70/('C8,C10,C12'!O70+'C8,C10,C12'!O25+'C8,C10,C12'!O114)*100</f>
        <v>30.48797770324531</v>
      </c>
      <c r="P71" s="87">
        <f>+'C8,C10,C12'!P70/('C8,C10,C12'!P70+'C8,C10,C12'!P25+'C8,C10,C12'!P114)*100</f>
        <v>28.757828810020875</v>
      </c>
      <c r="Q71" s="87">
        <f>+'C8,C10,C12'!Q70/('C8,C10,C12'!Q70+'C8,C10,C12'!Q25+'C8,C10,C12'!Q114)*100</f>
        <v>29.798306888097333</v>
      </c>
      <c r="R71" s="87">
        <f>+'C8,C10,C12'!R70/('C8,C10,C12'!R70+'C8,C10,C12'!R25+'C8,C10,C12'!R114)*100</f>
        <v>28.934361407671016</v>
      </c>
      <c r="S71" s="87">
        <f>+'C8,C10,C12'!S70/('C8,C10,C12'!S70+'C8,C10,C12'!S25+'C8,C10,C12'!S114)*100</f>
        <v>27.336907736723354</v>
      </c>
      <c r="T71" s="87">
        <f>+'C8,C10,C12'!T70/('C8,C10,C12'!T70+'C8,C10,C12'!T25+'C8,C10,C12'!T114)*100</f>
        <v>8.2006753497346843</v>
      </c>
      <c r="U71" s="87">
        <f>+'C8,C10,C12'!U70/('C8,C10,C12'!U70+'C8,C10,C12'!U25+'C8,C10,C12'!U114)*100</f>
        <v>22.859076367812321</v>
      </c>
    </row>
    <row r="72" spans="1:21" ht="15" customHeight="1" x14ac:dyDescent="0.25">
      <c r="A72" s="70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</row>
    <row r="73" spans="1:21" ht="15" customHeight="1" x14ac:dyDescent="0.25">
      <c r="A73" s="78" t="s">
        <v>54</v>
      </c>
      <c r="B73" s="86">
        <f>+[1]ABSOL!L69/([1]ABSOL!L26+[1]ABSOL!L69+[1]ABSOL!L112)*100</f>
        <v>28.365396308096408</v>
      </c>
      <c r="C73" s="86">
        <f>+'C8,C10,C12'!C72/('C8,C10,C12'!C72+'C8,C10,C12'!C27+'C8,C10,C12'!C116)*100</f>
        <v>30.77461205800051</v>
      </c>
      <c r="D73" s="86">
        <f>+'C8,C10,C12'!D72/('C8,C10,C12'!D72+'C8,C10,C12'!D27+'C8,C10,C12'!D116)*100</f>
        <v>31.288108217242076</v>
      </c>
      <c r="E73" s="86">
        <f>+'C8,C10,C12'!E72/('C8,C10,C12'!E72+'C8,C10,C12'!E27+'C8,C10,C12'!E116)*100</f>
        <v>30.458200431651928</v>
      </c>
      <c r="F73" s="86">
        <f>+'C8,C10,C12'!F72/('C8,C10,C12'!F72+'C8,C10,C12'!F27+'C8,C10,C12'!F116)*100</f>
        <v>30.04830194331074</v>
      </c>
      <c r="G73" s="86">
        <f>+'C8,C10,C12'!G72/('C8,C10,C12'!G72+'C8,C10,C12'!G27+'C8,C10,C12'!G116)*100</f>
        <v>30.276187327056615</v>
      </c>
      <c r="H73" s="86">
        <f>+'C8,C10,C12'!H72/('C8,C10,C12'!H72+'C8,C10,C12'!H27+'C8,C10,C12'!H116)*100</f>
        <v>31.220277410832232</v>
      </c>
      <c r="I73" s="86">
        <f>+'C8,C10,C12'!I72/('C8,C10,C12'!I72+'C8,C10,C12'!I27+'C8,C10,C12'!I116)*100</f>
        <v>31.46366127348643</v>
      </c>
      <c r="J73" s="86">
        <f>+'C8,C10,C12'!J72/('C8,C10,C12'!J72+'C8,C10,C12'!J27+'C8,C10,C12'!J116)*100</f>
        <v>33.440261865793779</v>
      </c>
      <c r="K73" s="86">
        <f>+'C8,C10,C12'!K72/('C8,C10,C12'!K72+'C8,C10,C12'!K27+'C8,C10,C12'!K116)*100</f>
        <v>34.732824427480921</v>
      </c>
      <c r="L73" s="86">
        <f>+'C8,C10,C12'!L72/('C8,C10,C12'!L72+'C8,C10,C12'!L27+'C8,C10,C12'!L116)*100</f>
        <v>33.887032960266019</v>
      </c>
      <c r="M73" s="86">
        <f>+'C8,C10,C12'!M72/('C8,C10,C12'!M72+'C8,C10,C12'!M27+'C8,C10,C12'!M116)*100</f>
        <v>31.553615921506722</v>
      </c>
      <c r="N73" s="86">
        <f>+'C8,C10,C12'!N72/('C8,C10,C12'!N72+'C8,C10,C12'!N27+'C8,C10,C12'!N116)*100</f>
        <v>31.378419910333793</v>
      </c>
      <c r="O73" s="86">
        <f>+'C8,C10,C12'!O72/('C8,C10,C12'!O72+'C8,C10,C12'!O27+'C8,C10,C12'!O116)*100</f>
        <v>31.02443683833479</v>
      </c>
      <c r="P73" s="86">
        <f>+'C8,C10,C12'!P72/('C8,C10,C12'!P72+'C8,C10,C12'!P27+'C8,C10,C12'!P116)*100</f>
        <v>28.12133555514411</v>
      </c>
      <c r="Q73" s="86">
        <f>+'C8,C10,C12'!Q72/('C8,C10,C12'!Q72+'C8,C10,C12'!Q27+'C8,C10,C12'!Q116)*100</f>
        <v>27.446036801132344</v>
      </c>
      <c r="R73" s="86">
        <f>+'C8,C10,C12'!R72/('C8,C10,C12'!R72+'C8,C10,C12'!R27+'C8,C10,C12'!R116)*100</f>
        <v>26.847760159431594</v>
      </c>
      <c r="S73" s="86">
        <f>+'C8,C10,C12'!S72/('C8,C10,C12'!S72+'C8,C10,C12'!S27+'C8,C10,C12'!S116)*100</f>
        <v>25.771552551178544</v>
      </c>
      <c r="T73" s="86">
        <f>+'C8,C10,C12'!T72/('C8,C10,C12'!T72+'C8,C10,C12'!T27+'C8,C10,C12'!T116)*100</f>
        <v>9.57306338028169</v>
      </c>
      <c r="U73" s="86">
        <f>+'C8,C10,C12'!U72/('C8,C10,C12'!U72+'C8,C10,C12'!U27+'C8,C10,C12'!U116)*100</f>
        <v>22.725244731385981</v>
      </c>
    </row>
    <row r="74" spans="1:21" ht="15" customHeight="1" x14ac:dyDescent="0.25">
      <c r="A74" s="78" t="s">
        <v>55</v>
      </c>
      <c r="B74" s="87">
        <f>+[1]ABSOL!L70/([1]ABSOL!L27+[1]ABSOL!L70+[1]ABSOL!L113)*100</f>
        <v>36.081461873452305</v>
      </c>
      <c r="C74" s="87">
        <f>+'C8,C10,C12'!C73/('C8,C10,C12'!C73+'C8,C10,C12'!C28+'C8,C10,C12'!C117)*100</f>
        <v>37.298712477136611</v>
      </c>
      <c r="D74" s="87">
        <f>+'C8,C10,C12'!D73/('C8,C10,C12'!D73+'C8,C10,C12'!D28+'C8,C10,C12'!D117)*100</f>
        <v>37.063450445726268</v>
      </c>
      <c r="E74" s="87">
        <f>+'C8,C10,C12'!E73/('C8,C10,C12'!E73+'C8,C10,C12'!E28+'C8,C10,C12'!E117)*100</f>
        <v>37.223483180324536</v>
      </c>
      <c r="F74" s="87">
        <f>+'C8,C10,C12'!F73/('C8,C10,C12'!F73+'C8,C10,C12'!F28+'C8,C10,C12'!F117)*100</f>
        <v>34.638067938453425</v>
      </c>
      <c r="G74" s="87">
        <f>+'C8,C10,C12'!G73/('C8,C10,C12'!G73+'C8,C10,C12'!G28+'C8,C10,C12'!G117)*100</f>
        <v>34.471579202520907</v>
      </c>
      <c r="H74" s="87">
        <f>+'C8,C10,C12'!H73/('C8,C10,C12'!H73+'C8,C10,C12'!H28+'C8,C10,C12'!H117)*100</f>
        <v>36.120601298257604</v>
      </c>
      <c r="I74" s="87">
        <f>+'C8,C10,C12'!I73/('C8,C10,C12'!I73+'C8,C10,C12'!I28+'C8,C10,C12'!I117)*100</f>
        <v>36.261807972392013</v>
      </c>
      <c r="J74" s="87">
        <f>+'C8,C10,C12'!J73/('C8,C10,C12'!J73+'C8,C10,C12'!J28+'C8,C10,C12'!J117)*100</f>
        <v>41.372082483571262</v>
      </c>
      <c r="K74" s="87">
        <f>+'C8,C10,C12'!K73/('C8,C10,C12'!K73+'C8,C10,C12'!K28+'C8,C10,C12'!K117)*100</f>
        <v>40.992383265261068</v>
      </c>
      <c r="L74" s="87">
        <f>+'C8,C10,C12'!L73/('C8,C10,C12'!L73+'C8,C10,C12'!L28+'C8,C10,C12'!L117)*100</f>
        <v>39.417770419426049</v>
      </c>
      <c r="M74" s="87">
        <f>+'C8,C10,C12'!M73/('C8,C10,C12'!M73+'C8,C10,C12'!M28+'C8,C10,C12'!M117)*100</f>
        <v>38.24705620973117</v>
      </c>
      <c r="N74" s="87">
        <f>+'C8,C10,C12'!N73/('C8,C10,C12'!N73+'C8,C10,C12'!N28+'C8,C10,C12'!N117)*100</f>
        <v>37.398797131621556</v>
      </c>
      <c r="O74" s="87">
        <f>+'C8,C10,C12'!O73/('C8,C10,C12'!O73+'C8,C10,C12'!O28+'C8,C10,C12'!O117)*100</f>
        <v>37.284194617217928</v>
      </c>
      <c r="P74" s="87">
        <f>+'C8,C10,C12'!P73/('C8,C10,C12'!P73+'C8,C10,C12'!P28+'C8,C10,C12'!P117)*100</f>
        <v>34.872966347225315</v>
      </c>
      <c r="Q74" s="87">
        <f>+'C8,C10,C12'!Q73/('C8,C10,C12'!Q73+'C8,C10,C12'!Q28+'C8,C10,C12'!Q117)*100</f>
        <v>32.82414405813244</v>
      </c>
      <c r="R74" s="87">
        <f>+'C8,C10,C12'!R73/('C8,C10,C12'!R73+'C8,C10,C12'!R28+'C8,C10,C12'!R117)*100</f>
        <v>33.103412101025462</v>
      </c>
      <c r="S74" s="87">
        <f>+'C8,C10,C12'!S73/('C8,C10,C12'!S73+'C8,C10,C12'!S28+'C8,C10,C12'!S117)*100</f>
        <v>31.92090395480226</v>
      </c>
      <c r="T74" s="87">
        <f>+'C8,C10,C12'!T73/('C8,C10,C12'!T73+'C8,C10,C12'!T28+'C8,C10,C12'!T117)*100</f>
        <v>13.048786961830441</v>
      </c>
      <c r="U74" s="87">
        <f>+'C8,C10,C12'!U73/('C8,C10,C12'!U73+'C8,C10,C12'!U28+'C8,C10,C12'!U117)*100</f>
        <v>30.285537573446035</v>
      </c>
    </row>
    <row r="75" spans="1:21" ht="15" customHeight="1" x14ac:dyDescent="0.25">
      <c r="A75" s="78" t="s">
        <v>56</v>
      </c>
      <c r="B75" s="87">
        <f>+[1]ABSOL!L71/([1]ABSOL!L28+[1]ABSOL!L71+[1]ABSOL!L114)*100</f>
        <v>18.35848193872885</v>
      </c>
      <c r="C75" s="87">
        <f>+'C8,C10,C12'!C74/('C8,C10,C12'!C74+'C8,C10,C12'!C29+'C8,C10,C12'!C118)*100</f>
        <v>21.559584949166755</v>
      </c>
      <c r="D75" s="87">
        <f>+'C8,C10,C12'!D74/('C8,C10,C12'!D74+'C8,C10,C12'!D29+'C8,C10,C12'!D118)*100</f>
        <v>23.482190068740085</v>
      </c>
      <c r="E75" s="87">
        <f>+'C8,C10,C12'!E74/('C8,C10,C12'!E74+'C8,C10,C12'!E29+'C8,C10,C12'!E118)*100</f>
        <v>21.909191583610188</v>
      </c>
      <c r="F75" s="87">
        <f>+'C8,C10,C12'!F74/('C8,C10,C12'!F74+'C8,C10,C12'!F29+'C8,C10,C12'!F118)*100</f>
        <v>24.134019719047203</v>
      </c>
      <c r="G75" s="87">
        <f>+'C8,C10,C12'!G74/('C8,C10,C12'!G74+'C8,C10,C12'!G29+'C8,C10,C12'!G118)*100</f>
        <v>24.784242474294917</v>
      </c>
      <c r="H75" s="87">
        <f>+'C8,C10,C12'!H74/('C8,C10,C12'!H74+'C8,C10,C12'!H29+'C8,C10,C12'!H118)*100</f>
        <v>24.547650156392287</v>
      </c>
      <c r="I75" s="87">
        <f>+'C8,C10,C12'!I74/('C8,C10,C12'!I74+'C8,C10,C12'!I29+'C8,C10,C12'!I118)*100</f>
        <v>25.580531302247817</v>
      </c>
      <c r="J75" s="87">
        <f>+'C8,C10,C12'!J74/('C8,C10,C12'!J74+'C8,C10,C12'!J29+'C8,C10,C12'!J118)*100</f>
        <v>22.796994834872436</v>
      </c>
      <c r="K75" s="87">
        <f>+'C8,C10,C12'!K74/('C8,C10,C12'!K74+'C8,C10,C12'!K29+'C8,C10,C12'!K118)*100</f>
        <v>26.971608832807568</v>
      </c>
      <c r="L75" s="87">
        <f>+'C8,C10,C12'!L74/('C8,C10,C12'!L74+'C8,C10,C12'!L29+'C8,C10,C12'!L118)*100</f>
        <v>27.152807091599829</v>
      </c>
      <c r="M75" s="87">
        <f>+'C8,C10,C12'!M74/('C8,C10,C12'!M74+'C8,C10,C12'!M29+'C8,C10,C12'!M118)*100</f>
        <v>23.328396106644096</v>
      </c>
      <c r="N75" s="87">
        <f>+'C8,C10,C12'!N74/('C8,C10,C12'!N74+'C8,C10,C12'!N29+'C8,C10,C12'!N118)*100</f>
        <v>24.309783378167918</v>
      </c>
      <c r="O75" s="87">
        <f>+'C8,C10,C12'!O74/('C8,C10,C12'!O74+'C8,C10,C12'!O29+'C8,C10,C12'!O118)*100</f>
        <v>23.631134152403948</v>
      </c>
      <c r="P75" s="87">
        <f>+'C8,C10,C12'!P74/('C8,C10,C12'!P74+'C8,C10,C12'!P29+'C8,C10,C12'!P118)*100</f>
        <v>20.014067170740287</v>
      </c>
      <c r="Q75" s="87">
        <f>+'C8,C10,C12'!Q74/('C8,C10,C12'!Q74+'C8,C10,C12'!Q29+'C8,C10,C12'!Q118)*100</f>
        <v>20.934290892006175</v>
      </c>
      <c r="R75" s="87">
        <f>+'C8,C10,C12'!R74/('C8,C10,C12'!R74+'C8,C10,C12'!R29+'C8,C10,C12'!R118)*100</f>
        <v>19.486928104575163</v>
      </c>
      <c r="S75" s="87">
        <f>+'C8,C10,C12'!S74/('C8,C10,C12'!S74+'C8,C10,C12'!S29+'C8,C10,C12'!S118)*100</f>
        <v>19.091581690095538</v>
      </c>
      <c r="T75" s="87">
        <f>+'C8,C10,C12'!T74/('C8,C10,C12'!T74+'C8,C10,C12'!T29+'C8,C10,C12'!T118)*100</f>
        <v>5.3689925598230444</v>
      </c>
      <c r="U75" s="87">
        <f>+'C8,C10,C12'!U74/('C8,C10,C12'!U74+'C8,C10,C12'!U29+'C8,C10,C12'!U118)*100</f>
        <v>15.229357798165138</v>
      </c>
    </row>
    <row r="76" spans="1:21" ht="15" customHeight="1" x14ac:dyDescent="0.25">
      <c r="A76" s="78" t="s">
        <v>57</v>
      </c>
      <c r="B76" s="87" t="s">
        <v>61</v>
      </c>
      <c r="C76" s="87">
        <f>+'C8,C10,C12'!C75/('C8,C10,C12'!C75+'C8,C10,C12'!C30+'C8,C10,C12'!C119)*100</f>
        <v>1.4492753623188406</v>
      </c>
      <c r="D76" s="87">
        <f>+'C8,C10,C12'!D75/('C8,C10,C12'!D75+'C8,C10,C12'!D30+'C8,C10,C12'!D119)*100</f>
        <v>8.1967213114754092</v>
      </c>
      <c r="E76" s="87">
        <f>+'C8,C10,C12'!E75/('C8,C10,C12'!E75+'C8,C10,C12'!E30+'C8,C10,C12'!E119)*100</f>
        <v>4.9429657794676807</v>
      </c>
      <c r="F76" s="87">
        <f>+'C8,C10,C12'!F75/('C8,C10,C12'!F75+'C8,C10,C12'!F30+'C8,C10,C12'!F119)*100</f>
        <v>3.5460992907801421</v>
      </c>
      <c r="G76" s="87">
        <f>+'C8,C10,C12'!G75/('C8,C10,C12'!G75+'C8,C10,C12'!G30+'C8,C10,C12'!G119)*100</f>
        <v>7.5</v>
      </c>
      <c r="H76" s="87">
        <f>+'C8,C10,C12'!H75/('C8,C10,C12'!H75+'C8,C10,C12'!H30+'C8,C10,C12'!H119)*100</f>
        <v>11.173184357541899</v>
      </c>
      <c r="I76" s="87">
        <f>+'C8,C10,C12'!I75/('C8,C10,C12'!I75+'C8,C10,C12'!I30+'C8,C10,C12'!I119)*100</f>
        <v>3.4313725490196081</v>
      </c>
      <c r="J76" s="87">
        <f>+'C8,C10,C12'!J75/('C8,C10,C12'!J75+'C8,C10,C12'!J30+'C8,C10,C12'!J119)*100</f>
        <v>0</v>
      </c>
      <c r="K76" s="87">
        <f>+'C8,C10,C12'!K75/('C8,C10,C12'!K75+'C8,C10,C12'!K30+'C8,C10,C12'!K119)*100</f>
        <v>2.5</v>
      </c>
      <c r="L76" s="87">
        <f>+'C8,C10,C12'!L75/('C8,C10,C12'!L75+'C8,C10,C12'!L30+'C8,C10,C12'!L119)*100</f>
        <v>2.7681660899653981</v>
      </c>
      <c r="M76" s="87">
        <f>+'C8,C10,C12'!M75/('C8,C10,C12'!M75+'C8,C10,C12'!M30+'C8,C10,C12'!M119)*100</f>
        <v>0.79051383399209485</v>
      </c>
      <c r="N76" s="87">
        <f>+'C8,C10,C12'!N75/('C8,C10,C12'!N75+'C8,C10,C12'!N30+'C8,C10,C12'!N119)*100</f>
        <v>1.7421602787456445</v>
      </c>
      <c r="O76" s="87">
        <f>+'C8,C10,C12'!O75/('C8,C10,C12'!O75+'C8,C10,C12'!O30+'C8,C10,C12'!O119)*100</f>
        <v>2.0242914979757085</v>
      </c>
      <c r="P76" s="87">
        <f>+'C8,C10,C12'!P75/('C8,C10,C12'!P75+'C8,C10,C12'!P30+'C8,C10,C12'!P119)*100</f>
        <v>3.5343035343035343</v>
      </c>
      <c r="Q76" s="87">
        <f>+'C8,C10,C12'!Q75/('C8,C10,C12'!Q75+'C8,C10,C12'!Q30+'C8,C10,C12'!Q119)*100</f>
        <v>0</v>
      </c>
      <c r="R76" s="87">
        <f>+'C8,C10,C12'!R75/('C8,C10,C12'!R75+'C8,C10,C12'!R30+'C8,C10,C12'!R119)*100</f>
        <v>1.1605415860735011</v>
      </c>
      <c r="S76" s="87">
        <f>+'C8,C10,C12'!S75/('C8,C10,C12'!S75+'C8,C10,C12'!S30+'C8,C10,C12'!S119)*100</f>
        <v>0</v>
      </c>
      <c r="T76" s="87">
        <f>+'C8,C10,C12'!T75/('C8,C10,C12'!T75+'C8,C10,C12'!T30+'C8,C10,C12'!T119)*100</f>
        <v>1.0802469135802468</v>
      </c>
      <c r="U76" s="87">
        <f>+'C8,C10,C12'!U75/('C8,C10,C12'!U75+'C8,C10,C12'!U30+'C8,C10,C12'!U119)*100</f>
        <v>0.56369785794813976</v>
      </c>
    </row>
    <row r="77" spans="1:21" ht="15" customHeight="1" x14ac:dyDescent="0.25">
      <c r="A77" s="70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</row>
    <row r="78" spans="1:21" ht="15" customHeight="1" x14ac:dyDescent="0.25">
      <c r="A78" s="89" t="s">
        <v>59</v>
      </c>
      <c r="B78" s="85">
        <f>+[1]ABSOL!L74/([1]ABSOL!L31+[1]ABSOL!L74+[1]ABSOL!L117)*100</f>
        <v>32.467807622589987</v>
      </c>
      <c r="C78" s="85">
        <f>+'C8,C10,C12'!C77/('C8,C10,C12'!C77+'C8,C10,C12'!C32+'C8,C10,C12'!C121)*100</f>
        <v>35.104025327905923</v>
      </c>
      <c r="D78" s="85">
        <f>+'C8,C10,C12'!D77/('C8,C10,C12'!D77+'C8,C10,C12'!D32+'C8,C10,C12'!D121)*100</f>
        <v>34.224182089485758</v>
      </c>
      <c r="E78" s="85">
        <f>+'C8,C10,C12'!E77/('C8,C10,C12'!E77+'C8,C10,C12'!E32+'C8,C10,C12'!E121)*100</f>
        <v>31.684912041947687</v>
      </c>
      <c r="F78" s="85">
        <f>+'C8,C10,C12'!F77/('C8,C10,C12'!F77+'C8,C10,C12'!F32+'C8,C10,C12'!F121)*100</f>
        <v>32.82711435407645</v>
      </c>
      <c r="G78" s="85">
        <f>+'C8,C10,C12'!G77/('C8,C10,C12'!G77+'C8,C10,C12'!G32+'C8,C10,C12'!G121)*100</f>
        <v>33.057449826115679</v>
      </c>
      <c r="H78" s="85">
        <f>+'C8,C10,C12'!H77/('C8,C10,C12'!H77+'C8,C10,C12'!H32+'C8,C10,C12'!H121)*100</f>
        <v>33.568830972043337</v>
      </c>
      <c r="I78" s="85">
        <f>+'C8,C10,C12'!I77/('C8,C10,C12'!I77+'C8,C10,C12'!I32+'C8,C10,C12'!I121)*100</f>
        <v>32.653135457587659</v>
      </c>
      <c r="J78" s="85">
        <f>+'C8,C10,C12'!J77/('C8,C10,C12'!J77+'C8,C10,C12'!J32+'C8,C10,C12'!J121)*100</f>
        <v>33.108308994560943</v>
      </c>
      <c r="K78" s="85">
        <f>+'C8,C10,C12'!K77/('C8,C10,C12'!K77+'C8,C10,C12'!K32+'C8,C10,C12'!K121)*100</f>
        <v>34.367001865887289</v>
      </c>
      <c r="L78" s="85">
        <f>+'C8,C10,C12'!L77/('C8,C10,C12'!L77+'C8,C10,C12'!L32+'C8,C10,C12'!L121)*100</f>
        <v>33.577939385962026</v>
      </c>
      <c r="M78" s="85">
        <f>+'C8,C10,C12'!M77/('C8,C10,C12'!M77+'C8,C10,C12'!M32+'C8,C10,C12'!M121)*100</f>
        <v>32.864871890688718</v>
      </c>
      <c r="N78" s="85">
        <f>+'C8,C10,C12'!N77/('C8,C10,C12'!N77+'C8,C10,C12'!N32+'C8,C10,C12'!N121)*100</f>
        <v>33.341832525910036</v>
      </c>
      <c r="O78" s="85">
        <f>+'C8,C10,C12'!O77/('C8,C10,C12'!O77+'C8,C10,C12'!O32+'C8,C10,C12'!O121)*100</f>
        <v>32.594013288581408</v>
      </c>
      <c r="P78" s="85">
        <f>+'C8,C10,C12'!P77/('C8,C10,C12'!P77+'C8,C10,C12'!P32+'C8,C10,C12'!P121)*100</f>
        <v>30.726520090226312</v>
      </c>
      <c r="Q78" s="85">
        <f>+'C8,C10,C12'!Q77/('C8,C10,C12'!Q77+'C8,C10,C12'!Q32+'C8,C10,C12'!Q121)*100</f>
        <v>30.612588151903601</v>
      </c>
      <c r="R78" s="85">
        <f>+'C8,C10,C12'!R77/('C8,C10,C12'!R77+'C8,C10,C12'!R32+'C8,C10,C12'!R121)*100</f>
        <v>28.418839360807404</v>
      </c>
      <c r="S78" s="85">
        <f>+'C8,C10,C12'!S77/('C8,C10,C12'!S77+'C8,C10,C12'!S32+'C8,C10,C12'!S121)*100</f>
        <v>27.509146872640688</v>
      </c>
      <c r="T78" s="85">
        <f>+'C8,C10,C12'!T77/('C8,C10,C12'!T77+'C8,C10,C12'!T32+'C8,C10,C12'!T121)*100</f>
        <v>9.1907238790244783</v>
      </c>
      <c r="U78" s="85">
        <f>+'C8,C10,C12'!U77/('C8,C10,C12'!U77+'C8,C10,C12'!U32+'C8,C10,C12'!U121)*100</f>
        <v>20.227847017002869</v>
      </c>
    </row>
    <row r="79" spans="1:21" ht="15" customHeight="1" x14ac:dyDescent="0.25">
      <c r="A79" s="69" t="s">
        <v>50</v>
      </c>
      <c r="B79" s="87">
        <f>+[1]ABSOL!L75/([1]ABSOL!L32+[1]ABSOL!L75+[1]ABSOL!L118)*100</f>
        <v>34.214958279108934</v>
      </c>
      <c r="C79" s="87">
        <f>+'C8,C10,C12'!C78/('C8,C10,C12'!C78+'C8,C10,C12'!C33+'C8,C10,C12'!C122)*100</f>
        <v>37.684794588226353</v>
      </c>
      <c r="D79" s="87">
        <f>+'C8,C10,C12'!D78/('C8,C10,C12'!D78+'C8,C10,C12'!D33+'C8,C10,C12'!D122)*100</f>
        <v>36.182400602977197</v>
      </c>
      <c r="E79" s="87">
        <f>+'C8,C10,C12'!E78/('C8,C10,C12'!E78+'C8,C10,C12'!E33+'C8,C10,C12'!E122)*100</f>
        <v>33.790838942702351</v>
      </c>
      <c r="F79" s="87">
        <f>+'C8,C10,C12'!F78/('C8,C10,C12'!F78+'C8,C10,C12'!F33+'C8,C10,C12'!F122)*100</f>
        <v>33.801365451500708</v>
      </c>
      <c r="G79" s="87">
        <f>+'C8,C10,C12'!G78/('C8,C10,C12'!G78+'C8,C10,C12'!G33+'C8,C10,C12'!G122)*100</f>
        <v>33.826078424959938</v>
      </c>
      <c r="H79" s="87">
        <f>+'C8,C10,C12'!H78/('C8,C10,C12'!H78+'C8,C10,C12'!H33+'C8,C10,C12'!H122)*100</f>
        <v>34.837314459844684</v>
      </c>
      <c r="I79" s="87">
        <f>+'C8,C10,C12'!I78/('C8,C10,C12'!I78+'C8,C10,C12'!I33+'C8,C10,C12'!I122)*100</f>
        <v>33.430350827778298</v>
      </c>
      <c r="J79" s="87">
        <f>+'C8,C10,C12'!J78/('C8,C10,C12'!J78+'C8,C10,C12'!J33+'C8,C10,C12'!J122)*100</f>
        <v>33.724402087040446</v>
      </c>
      <c r="K79" s="87">
        <f>+'C8,C10,C12'!K78/('C8,C10,C12'!K78+'C8,C10,C12'!K33+'C8,C10,C12'!K122)*100</f>
        <v>36.244239631336406</v>
      </c>
      <c r="L79" s="87">
        <f>+'C8,C10,C12'!L78/('C8,C10,C12'!L78+'C8,C10,C12'!L33+'C8,C10,C12'!L122)*100</f>
        <v>35.419310185719226</v>
      </c>
      <c r="M79" s="87">
        <f>+'C8,C10,C12'!M78/('C8,C10,C12'!M78+'C8,C10,C12'!M33+'C8,C10,C12'!M122)*100</f>
        <v>35.683724114324832</v>
      </c>
      <c r="N79" s="87">
        <f>+'C8,C10,C12'!N78/('C8,C10,C12'!N78+'C8,C10,C12'!N33+'C8,C10,C12'!N122)*100</f>
        <v>34.811724102405606</v>
      </c>
      <c r="O79" s="87">
        <f>+'C8,C10,C12'!O78/('C8,C10,C12'!O78+'C8,C10,C12'!O33+'C8,C10,C12'!O122)*100</f>
        <v>33.802649698466212</v>
      </c>
      <c r="P79" s="87">
        <f>+'C8,C10,C12'!P78/('C8,C10,C12'!P78+'C8,C10,C12'!P33+'C8,C10,C12'!P122)*100</f>
        <v>32.248692620569436</v>
      </c>
      <c r="Q79" s="87">
        <f>+'C8,C10,C12'!Q78/('C8,C10,C12'!Q78+'C8,C10,C12'!Q33+'C8,C10,C12'!Q122)*100</f>
        <v>31.416757344940155</v>
      </c>
      <c r="R79" s="87">
        <f>+'C8,C10,C12'!R78/('C8,C10,C12'!R78+'C8,C10,C12'!R33+'C8,C10,C12'!R122)*100</f>
        <v>29.433402025305238</v>
      </c>
      <c r="S79" s="87">
        <f>+'C8,C10,C12'!S78/('C8,C10,C12'!S78+'C8,C10,C12'!S33+'C8,C10,C12'!S122)*100</f>
        <v>28.04080845317959</v>
      </c>
      <c r="T79" s="87">
        <f>+'C8,C10,C12'!T78/('C8,C10,C12'!T78+'C8,C10,C12'!T33+'C8,C10,C12'!T122)*100</f>
        <v>9.693557207380552</v>
      </c>
      <c r="U79" s="87">
        <f>+'C8,C10,C12'!U78/('C8,C10,C12'!U78+'C8,C10,C12'!U33+'C8,C10,C12'!U122)*100</f>
        <v>21.878315882199846</v>
      </c>
    </row>
    <row r="80" spans="1:21" ht="15" customHeight="1" x14ac:dyDescent="0.25">
      <c r="A80" s="69" t="s">
        <v>51</v>
      </c>
      <c r="B80" s="87">
        <f>+[1]ABSOL!L76/([1]ABSOL!L33+[1]ABSOL!L76+[1]ABSOL!L119)*100</f>
        <v>34.683794466403164</v>
      </c>
      <c r="C80" s="87">
        <f>+'C8,C10,C12'!C79/('C8,C10,C12'!C79+'C8,C10,C12'!C34+'C8,C10,C12'!C123)*100</f>
        <v>34.35121339661503</v>
      </c>
      <c r="D80" s="87">
        <f>+'C8,C10,C12'!D79/('C8,C10,C12'!D79+'C8,C10,C12'!D34+'C8,C10,C12'!D123)*100</f>
        <v>33.957287501063561</v>
      </c>
      <c r="E80" s="87">
        <f>+'C8,C10,C12'!E79/('C8,C10,C12'!E79+'C8,C10,C12'!E34+'C8,C10,C12'!E123)*100</f>
        <v>30.565673084070465</v>
      </c>
      <c r="F80" s="87">
        <f>+'C8,C10,C12'!F79/('C8,C10,C12'!F79+'C8,C10,C12'!F34+'C8,C10,C12'!F123)*100</f>
        <v>29.611128189363669</v>
      </c>
      <c r="G80" s="87">
        <f>+'C8,C10,C12'!G79/('C8,C10,C12'!G79+'C8,C10,C12'!G34+'C8,C10,C12'!G123)*100</f>
        <v>29.238020424194815</v>
      </c>
      <c r="H80" s="87">
        <f>+'C8,C10,C12'!H79/('C8,C10,C12'!H79+'C8,C10,C12'!H34+'C8,C10,C12'!H123)*100</f>
        <v>31.183203213825511</v>
      </c>
      <c r="I80" s="87">
        <f>+'C8,C10,C12'!I79/('C8,C10,C12'!I79+'C8,C10,C12'!I34+'C8,C10,C12'!I123)*100</f>
        <v>31.031320541760721</v>
      </c>
      <c r="J80" s="87">
        <f>+'C8,C10,C12'!J79/('C8,C10,C12'!J79+'C8,C10,C12'!J34+'C8,C10,C12'!J123)*100</f>
        <v>34.964028776978417</v>
      </c>
      <c r="K80" s="87">
        <f>+'C8,C10,C12'!K79/('C8,C10,C12'!K79+'C8,C10,C12'!K34+'C8,C10,C12'!K123)*100</f>
        <v>36.619127516778519</v>
      </c>
      <c r="L80" s="87">
        <f>+'C8,C10,C12'!L79/('C8,C10,C12'!L79+'C8,C10,C12'!L34+'C8,C10,C12'!L123)*100</f>
        <v>35.013967432036516</v>
      </c>
      <c r="M80" s="87">
        <f>+'C8,C10,C12'!M79/('C8,C10,C12'!M79+'C8,C10,C12'!M34+'C8,C10,C12'!M123)*100</f>
        <v>35.066079295154182</v>
      </c>
      <c r="N80" s="87">
        <f>+'C8,C10,C12'!N79/('C8,C10,C12'!N79+'C8,C10,C12'!N34+'C8,C10,C12'!N123)*100</f>
        <v>34.288559415799959</v>
      </c>
      <c r="O80" s="87">
        <f>+'C8,C10,C12'!O79/('C8,C10,C12'!O79+'C8,C10,C12'!O34+'C8,C10,C12'!O123)*100</f>
        <v>32.792627721491705</v>
      </c>
      <c r="P80" s="87">
        <f>+'C8,C10,C12'!P79/('C8,C10,C12'!P79+'C8,C10,C12'!P34+'C8,C10,C12'!P123)*100</f>
        <v>31.540643227912451</v>
      </c>
      <c r="Q80" s="87">
        <f>+'C8,C10,C12'!Q79/('C8,C10,C12'!Q79+'C8,C10,C12'!Q34+'C8,C10,C12'!Q123)*100</f>
        <v>29.207810939753685</v>
      </c>
      <c r="R80" s="87">
        <f>+'C8,C10,C12'!R79/('C8,C10,C12'!R79+'C8,C10,C12'!R34+'C8,C10,C12'!R123)*100</f>
        <v>27.438780752326046</v>
      </c>
      <c r="S80" s="87">
        <f>+'C8,C10,C12'!S79/('C8,C10,C12'!S79+'C8,C10,C12'!S34+'C8,C10,C12'!S123)*100</f>
        <v>26.417711685717453</v>
      </c>
      <c r="T80" s="87">
        <f>+'C8,C10,C12'!T79/('C8,C10,C12'!T79+'C8,C10,C12'!T34+'C8,C10,C12'!T123)*100</f>
        <v>11.703179476505179</v>
      </c>
      <c r="U80" s="87">
        <f>+'C8,C10,C12'!U79/('C8,C10,C12'!U79+'C8,C10,C12'!U34+'C8,C10,C12'!U123)*100</f>
        <v>23.407234539089849</v>
      </c>
    </row>
    <row r="81" spans="1:25" ht="15" customHeight="1" x14ac:dyDescent="0.25">
      <c r="A81" s="69" t="s">
        <v>52</v>
      </c>
      <c r="B81" s="87">
        <f>+[1]ABSOL!L77/([1]ABSOL!L34+[1]ABSOL!L77+[1]ABSOL!L120)*100</f>
        <v>33.892696761994799</v>
      </c>
      <c r="C81" s="87">
        <f>+'C8,C10,C12'!C80/('C8,C10,C12'!C80+'C8,C10,C12'!C35+'C8,C10,C12'!C124)*100</f>
        <v>37.619328226281674</v>
      </c>
      <c r="D81" s="87">
        <f>+'C8,C10,C12'!D80/('C8,C10,C12'!D80+'C8,C10,C12'!D35+'C8,C10,C12'!D124)*100</f>
        <v>36.019816336394392</v>
      </c>
      <c r="E81" s="87">
        <f>+'C8,C10,C12'!E80/('C8,C10,C12'!E80+'C8,C10,C12'!E35+'C8,C10,C12'!E124)*100</f>
        <v>34.553846153846152</v>
      </c>
      <c r="F81" s="87">
        <f>+'C8,C10,C12'!F80/('C8,C10,C12'!F80+'C8,C10,C12'!F35+'C8,C10,C12'!F124)*100</f>
        <v>33.071579583207487</v>
      </c>
      <c r="G81" s="87">
        <f>+'C8,C10,C12'!G80/('C8,C10,C12'!G80+'C8,C10,C12'!G35+'C8,C10,C12'!G124)*100</f>
        <v>33.234390992835209</v>
      </c>
      <c r="H81" s="87">
        <f>+'C8,C10,C12'!H80/('C8,C10,C12'!H80+'C8,C10,C12'!H35+'C8,C10,C12'!H124)*100</f>
        <v>35.950715255299151</v>
      </c>
      <c r="I81" s="87">
        <f>+'C8,C10,C12'!I80/('C8,C10,C12'!I80+'C8,C10,C12'!I35+'C8,C10,C12'!I124)*100</f>
        <v>36.1351217088922</v>
      </c>
      <c r="J81" s="87">
        <f>+'C8,C10,C12'!J80/('C8,C10,C12'!J80+'C8,C10,C12'!J35+'C8,C10,C12'!J124)*100</f>
        <v>36.349439647253348</v>
      </c>
      <c r="K81" s="87">
        <f>+'C8,C10,C12'!K80/('C8,C10,C12'!K80+'C8,C10,C12'!K35+'C8,C10,C12'!K124)*100</f>
        <v>38.789877027267863</v>
      </c>
      <c r="L81" s="87">
        <f>+'C8,C10,C12'!L80/('C8,C10,C12'!L80+'C8,C10,C12'!L35+'C8,C10,C12'!L124)*100</f>
        <v>38.421710408855567</v>
      </c>
      <c r="M81" s="87">
        <f>+'C8,C10,C12'!M80/('C8,C10,C12'!M80+'C8,C10,C12'!M35+'C8,C10,C12'!M124)*100</f>
        <v>38.996240272798808</v>
      </c>
      <c r="N81" s="87">
        <f>+'C8,C10,C12'!N80/('C8,C10,C12'!N80+'C8,C10,C12'!N35+'C8,C10,C12'!N124)*100</f>
        <v>37.188872620790633</v>
      </c>
      <c r="O81" s="87">
        <f>+'C8,C10,C12'!O80/('C8,C10,C12'!O80+'C8,C10,C12'!O35+'C8,C10,C12'!O124)*100</f>
        <v>36.279234585400424</v>
      </c>
      <c r="P81" s="87">
        <f>+'C8,C10,C12'!P80/('C8,C10,C12'!P80+'C8,C10,C12'!P35+'C8,C10,C12'!P124)*100</f>
        <v>36.328447236499777</v>
      </c>
      <c r="Q81" s="87">
        <f>+'C8,C10,C12'!Q80/('C8,C10,C12'!Q80+'C8,C10,C12'!Q35+'C8,C10,C12'!Q124)*100</f>
        <v>35.62033181307423</v>
      </c>
      <c r="R81" s="87">
        <f>+'C8,C10,C12'!R80/('C8,C10,C12'!R80+'C8,C10,C12'!R35+'C8,C10,C12'!R124)*100</f>
        <v>33.682105964678435</v>
      </c>
      <c r="S81" s="87">
        <f>+'C8,C10,C12'!S80/('C8,C10,C12'!S80+'C8,C10,C12'!S35+'C8,C10,C12'!S124)*100</f>
        <v>31.948902298112724</v>
      </c>
      <c r="T81" s="87">
        <f>+'C8,C10,C12'!T80/('C8,C10,C12'!T80+'C8,C10,C12'!T35+'C8,C10,C12'!T124)*100</f>
        <v>9.823911028730306</v>
      </c>
      <c r="U81" s="87">
        <f>+'C8,C10,C12'!U80/('C8,C10,C12'!U80+'C8,C10,C12'!U35+'C8,C10,C12'!U124)*100</f>
        <v>23.495403827253281</v>
      </c>
    </row>
    <row r="82" spans="1:25" ht="15" customHeight="1" x14ac:dyDescent="0.25">
      <c r="A82" s="69" t="s">
        <v>53</v>
      </c>
      <c r="B82" s="87">
        <f>+[1]ABSOL!L78/([1]ABSOL!L35+[1]ABSOL!L78+[1]ABSOL!L121)*100</f>
        <v>33.833435394978565</v>
      </c>
      <c r="C82" s="87">
        <f>+'C8,C10,C12'!C81/('C8,C10,C12'!C81+'C8,C10,C12'!C36+'C8,C10,C12'!C125)*100</f>
        <v>43.356853325326526</v>
      </c>
      <c r="D82" s="87">
        <f>+'C8,C10,C12'!D81/('C8,C10,C12'!D81+'C8,C10,C12'!D36+'C8,C10,C12'!D125)*100</f>
        <v>40.408853366123573</v>
      </c>
      <c r="E82" s="87">
        <f>+'C8,C10,C12'!E81/('C8,C10,C12'!E81+'C8,C10,C12'!E36+'C8,C10,C12'!E125)*100</f>
        <v>38.747931605074463</v>
      </c>
      <c r="F82" s="87">
        <f>+'C8,C10,C12'!F81/('C8,C10,C12'!F81+'C8,C10,C12'!F36+'C8,C10,C12'!F125)*100</f>
        <v>41.42099420254101</v>
      </c>
      <c r="G82" s="87">
        <f>+'C8,C10,C12'!G81/('C8,C10,C12'!G81+'C8,C10,C12'!G36+'C8,C10,C12'!G125)*100</f>
        <v>41.772935495852423</v>
      </c>
      <c r="H82" s="87">
        <f>+'C8,C10,C12'!H81/('C8,C10,C12'!H81+'C8,C10,C12'!H36+'C8,C10,C12'!H125)*100</f>
        <v>39.682539682539684</v>
      </c>
      <c r="I82" s="87">
        <f>+'C8,C10,C12'!I81/('C8,C10,C12'!I81+'C8,C10,C12'!I36+'C8,C10,C12'!I125)*100</f>
        <v>34.310165975103736</v>
      </c>
      <c r="J82" s="87">
        <f>+'C8,C10,C12'!J81/('C8,C10,C12'!J81+'C8,C10,C12'!J36+'C8,C10,C12'!J125)*100</f>
        <v>28.252299605781868</v>
      </c>
      <c r="K82" s="87">
        <f>+'C8,C10,C12'!K81/('C8,C10,C12'!K81+'C8,C10,C12'!K36+'C8,C10,C12'!K125)*100</f>
        <v>32.553839460517729</v>
      </c>
      <c r="L82" s="87">
        <f>+'C8,C10,C12'!L81/('C8,C10,C12'!L81+'C8,C10,C12'!L36+'C8,C10,C12'!L125)*100</f>
        <v>32.272365579174718</v>
      </c>
      <c r="M82" s="87">
        <f>+'C8,C10,C12'!M81/('C8,C10,C12'!M81+'C8,C10,C12'!M36+'C8,C10,C12'!M125)*100</f>
        <v>32.438529212722763</v>
      </c>
      <c r="N82" s="87">
        <f>+'C8,C10,C12'!N81/('C8,C10,C12'!N81+'C8,C10,C12'!N36+'C8,C10,C12'!N125)*100</f>
        <v>32.826348615822297</v>
      </c>
      <c r="O82" s="87">
        <f>+'C8,C10,C12'!O81/('C8,C10,C12'!O81+'C8,C10,C12'!O36+'C8,C10,C12'!O125)*100</f>
        <v>32.088446889547185</v>
      </c>
      <c r="P82" s="87">
        <f>+'C8,C10,C12'!P81/('C8,C10,C12'!P81+'C8,C10,C12'!P36+'C8,C10,C12'!P125)*100</f>
        <v>28.000998253057151</v>
      </c>
      <c r="Q82" s="87">
        <f>+'C8,C10,C12'!Q81/('C8,C10,C12'!Q81+'C8,C10,C12'!Q36+'C8,C10,C12'!Q125)*100</f>
        <v>29.558421258304023</v>
      </c>
      <c r="R82" s="87">
        <f>+'C8,C10,C12'!R81/('C8,C10,C12'!R81+'C8,C10,C12'!R36+'C8,C10,C12'!R125)*100</f>
        <v>27.147957159857199</v>
      </c>
      <c r="S82" s="87">
        <f>+'C8,C10,C12'!S81/('C8,C10,C12'!S81+'C8,C10,C12'!S36+'C8,C10,C12'!S125)*100</f>
        <v>25.61844221490388</v>
      </c>
      <c r="T82" s="87">
        <f>+'C8,C10,C12'!T81/('C8,C10,C12'!T81+'C8,C10,C12'!T36+'C8,C10,C12'!T125)*100</f>
        <v>6.7783265335337486</v>
      </c>
      <c r="U82" s="87">
        <f>+'C8,C10,C12'!U81/('C8,C10,C12'!U81+'C8,C10,C12'!U36+'C8,C10,C12'!U125)*100</f>
        <v>18.385765858690046</v>
      </c>
    </row>
    <row r="83" spans="1:25" ht="15" customHeight="1" x14ac:dyDescent="0.25">
      <c r="A83" s="70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</row>
    <row r="84" spans="1:25" ht="15" customHeight="1" x14ac:dyDescent="0.25">
      <c r="A84" s="78" t="s">
        <v>54</v>
      </c>
      <c r="B84" s="86">
        <f>+[1]ABSOL!L80/([1]ABSOL!L37+[1]ABSOL!L80+[1]ABSOL!L123)*100</f>
        <v>29.676511954992968</v>
      </c>
      <c r="C84" s="86">
        <f>+'C8,C10,C12'!C83/('C8,C10,C12'!C83+'C8,C10,C12'!C38+'C8,C10,C12'!C127)*100</f>
        <v>31.311777517172057</v>
      </c>
      <c r="D84" s="86">
        <f>+'C8,C10,C12'!D83/('C8,C10,C12'!D83+'C8,C10,C12'!D38+'C8,C10,C12'!D127)*100</f>
        <v>31.394968964390724</v>
      </c>
      <c r="E84" s="86">
        <f>+'C8,C10,C12'!E83/('C8,C10,C12'!E83+'C8,C10,C12'!E38+'C8,C10,C12'!E127)*100</f>
        <v>28.397908979089792</v>
      </c>
      <c r="F84" s="86">
        <f>+'C8,C10,C12'!F83/('C8,C10,C12'!F83+'C8,C10,C12'!F38+'C8,C10,C12'!F127)*100</f>
        <v>31.277217070546648</v>
      </c>
      <c r="G84" s="86">
        <f>+'C8,C10,C12'!G83/('C8,C10,C12'!G83+'C8,C10,C12'!G38+'C8,C10,C12'!G127)*100</f>
        <v>31.932612233176989</v>
      </c>
      <c r="H84" s="86">
        <f>+'C8,C10,C12'!H83/('C8,C10,C12'!H83+'C8,C10,C12'!H38+'C8,C10,C12'!H127)*100</f>
        <v>31.831036495039726</v>
      </c>
      <c r="I84" s="86">
        <f>+'C8,C10,C12'!I83/('C8,C10,C12'!I83+'C8,C10,C12'!I38+'C8,C10,C12'!I127)*100</f>
        <v>31.574833919499806</v>
      </c>
      <c r="J84" s="86">
        <f>+'C8,C10,C12'!J83/('C8,C10,C12'!J83+'C8,C10,C12'!J38+'C8,C10,C12'!J127)*100</f>
        <v>32.25793023062193</v>
      </c>
      <c r="K84" s="86">
        <f>+'C8,C10,C12'!K83/('C8,C10,C12'!K83+'C8,C10,C12'!K38+'C8,C10,C12'!K127)*100</f>
        <v>31.844742850508883</v>
      </c>
      <c r="L84" s="86">
        <f>+'C8,C10,C12'!L83/('C8,C10,C12'!L83+'C8,C10,C12'!L38+'C8,C10,C12'!L127)*100</f>
        <v>31.131714044900772</v>
      </c>
      <c r="M84" s="86">
        <f>+'C8,C10,C12'!M83/('C8,C10,C12'!M83+'C8,C10,C12'!M38+'C8,C10,C12'!M127)*100</f>
        <v>29.13442301158884</v>
      </c>
      <c r="N84" s="86">
        <f>+'C8,C10,C12'!N83/('C8,C10,C12'!N83+'C8,C10,C12'!N38+'C8,C10,C12'!N127)*100</f>
        <v>31.29241929112651</v>
      </c>
      <c r="O84" s="86">
        <f>+'C8,C10,C12'!O83/('C8,C10,C12'!O83+'C8,C10,C12'!O38+'C8,C10,C12'!O127)*100</f>
        <v>30.945363863069598</v>
      </c>
      <c r="P84" s="86">
        <f>+'C8,C10,C12'!P83/('C8,C10,C12'!P83+'C8,C10,C12'!P38+'C8,C10,C12'!P127)*100</f>
        <v>28.659516642800781</v>
      </c>
      <c r="Q84" s="86">
        <f>+'C8,C10,C12'!Q83/('C8,C10,C12'!Q83+'C8,C10,C12'!Q38+'C8,C10,C12'!Q127)*100</f>
        <v>29.621583930056051</v>
      </c>
      <c r="R84" s="86">
        <f>+'C8,C10,C12'!R83/('C8,C10,C12'!R83+'C8,C10,C12'!R38+'C8,C10,C12'!R127)*100</f>
        <v>27.217133408571954</v>
      </c>
      <c r="S84" s="86">
        <f>+'C8,C10,C12'!S83/('C8,C10,C12'!S83+'C8,C10,C12'!S38+'C8,C10,C12'!S127)*100</f>
        <v>26.880166337035345</v>
      </c>
      <c r="T84" s="86">
        <f>+'C8,C10,C12'!T83/('C8,C10,C12'!T83+'C8,C10,C12'!T38+'C8,C10,C12'!T127)*100</f>
        <v>8.5821444330048546</v>
      </c>
      <c r="U84" s="86">
        <f>+'C8,C10,C12'!U83/('C8,C10,C12'!U83+'C8,C10,C12'!U38+'C8,C10,C12'!U127)*100</f>
        <v>18.33037954289134</v>
      </c>
    </row>
    <row r="85" spans="1:25" ht="15" customHeight="1" x14ac:dyDescent="0.25">
      <c r="A85" s="78" t="s">
        <v>55</v>
      </c>
      <c r="B85" s="87">
        <f>+[1]ABSOL!L81/([1]ABSOL!L38+[1]ABSOL!L81+[1]ABSOL!L124)*100</f>
        <v>34.87544483985765</v>
      </c>
      <c r="C85" s="87">
        <f>+'C8,C10,C12'!C84/('C8,C10,C12'!C84+'C8,C10,C12'!C39+'C8,C10,C12'!C128)*100</f>
        <v>38.800792864222004</v>
      </c>
      <c r="D85" s="87">
        <f>+'C8,C10,C12'!D84/('C8,C10,C12'!D84+'C8,C10,C12'!D39+'C8,C10,C12'!D128)*100</f>
        <v>39.313262005473995</v>
      </c>
      <c r="E85" s="87">
        <f>+'C8,C10,C12'!E84/('C8,C10,C12'!E84+'C8,C10,C12'!E39+'C8,C10,C12'!E128)*100</f>
        <v>36.415902140672785</v>
      </c>
      <c r="F85" s="87">
        <f>+'C8,C10,C12'!F84/('C8,C10,C12'!F84+'C8,C10,C12'!F39+'C8,C10,C12'!F128)*100</f>
        <v>39.323887646035303</v>
      </c>
      <c r="G85" s="87">
        <f>+'C8,C10,C12'!G84/('C8,C10,C12'!G84+'C8,C10,C12'!G39+'C8,C10,C12'!G128)*100</f>
        <v>38.58491639176431</v>
      </c>
      <c r="H85" s="87">
        <f>+'C8,C10,C12'!H84/('C8,C10,C12'!H84+'C8,C10,C12'!H39+'C8,C10,C12'!H128)*100</f>
        <v>38.204701477012691</v>
      </c>
      <c r="I85" s="87">
        <f>+'C8,C10,C12'!I84/('C8,C10,C12'!I84+'C8,C10,C12'!I39+'C8,C10,C12'!I128)*100</f>
        <v>38.188772872945307</v>
      </c>
      <c r="J85" s="87">
        <f>+'C8,C10,C12'!J84/('C8,C10,C12'!J84+'C8,C10,C12'!J39+'C8,C10,C12'!J128)*100</f>
        <v>41.68714168714169</v>
      </c>
      <c r="K85" s="87">
        <f>+'C8,C10,C12'!K84/('C8,C10,C12'!K84+'C8,C10,C12'!K39+'C8,C10,C12'!K128)*100</f>
        <v>38.467989935700309</v>
      </c>
      <c r="L85" s="87">
        <f>+'C8,C10,C12'!L84/('C8,C10,C12'!L84+'C8,C10,C12'!L39+'C8,C10,C12'!L128)*100</f>
        <v>42.034656232532143</v>
      </c>
      <c r="M85" s="87">
        <f>+'C8,C10,C12'!M84/('C8,C10,C12'!M84+'C8,C10,C12'!M39+'C8,C10,C12'!M128)*100</f>
        <v>37.791456817757876</v>
      </c>
      <c r="N85" s="87">
        <f>+'C8,C10,C12'!N84/('C8,C10,C12'!N84+'C8,C10,C12'!N39+'C8,C10,C12'!N128)*100</f>
        <v>38.733406611989516</v>
      </c>
      <c r="O85" s="87">
        <f>+'C8,C10,C12'!O84/('C8,C10,C12'!O84+'C8,C10,C12'!O39+'C8,C10,C12'!O128)*100</f>
        <v>38.024417314095452</v>
      </c>
      <c r="P85" s="87">
        <f>+'C8,C10,C12'!P84/('C8,C10,C12'!P84+'C8,C10,C12'!P39+'C8,C10,C12'!P128)*100</f>
        <v>36.268343815513624</v>
      </c>
      <c r="Q85" s="87">
        <f>+'C8,C10,C12'!Q84/('C8,C10,C12'!Q84+'C8,C10,C12'!Q39+'C8,C10,C12'!Q128)*100</f>
        <v>35.448123906422133</v>
      </c>
      <c r="R85" s="87">
        <f>+'C8,C10,C12'!R84/('C8,C10,C12'!R84+'C8,C10,C12'!R39+'C8,C10,C12'!R128)*100</f>
        <v>33.71991687336596</v>
      </c>
      <c r="S85" s="87">
        <f>+'C8,C10,C12'!S84/('C8,C10,C12'!S84+'C8,C10,C12'!S39+'C8,C10,C12'!S128)*100</f>
        <v>34.270030061429878</v>
      </c>
      <c r="T85" s="87">
        <f>+'C8,C10,C12'!T84/('C8,C10,C12'!T84+'C8,C10,C12'!T39+'C8,C10,C12'!T128)*100</f>
        <v>10.651997249484278</v>
      </c>
      <c r="U85" s="87">
        <f>+'C8,C10,C12'!U84/('C8,C10,C12'!U84+'C8,C10,C12'!U39+'C8,C10,C12'!U128)*100</f>
        <v>24.14782920703265</v>
      </c>
    </row>
    <row r="86" spans="1:25" ht="15" customHeight="1" x14ac:dyDescent="0.25">
      <c r="A86" s="78" t="s">
        <v>56</v>
      </c>
      <c r="B86" s="87">
        <f>+[1]ABSOL!L82/([1]ABSOL!L39+[1]ABSOL!L82+[1]ABSOL!L125)*100</f>
        <v>28.230285079600147</v>
      </c>
      <c r="C86" s="87">
        <f>+'C8,C10,C12'!C85/('C8,C10,C12'!C85+'C8,C10,C12'!C40+'C8,C10,C12'!C129)*100</f>
        <v>28.274215552523874</v>
      </c>
      <c r="D86" s="87">
        <f>+'C8,C10,C12'!D85/('C8,C10,C12'!D85+'C8,C10,C12'!D40+'C8,C10,C12'!D129)*100</f>
        <v>29.248629474363106</v>
      </c>
      <c r="E86" s="87">
        <f>+'C8,C10,C12'!E85/('C8,C10,C12'!E85+'C8,C10,C12'!E40+'C8,C10,C12'!E129)*100</f>
        <v>28.185502026114364</v>
      </c>
      <c r="F86" s="87">
        <f>+'C8,C10,C12'!F85/('C8,C10,C12'!F85+'C8,C10,C12'!F40+'C8,C10,C12'!F129)*100</f>
        <v>31.267345050878813</v>
      </c>
      <c r="G86" s="87">
        <f>+'C8,C10,C12'!G85/('C8,C10,C12'!G85+'C8,C10,C12'!G40+'C8,C10,C12'!G129)*100</f>
        <v>32.74377836907184</v>
      </c>
      <c r="H86" s="87">
        <f>+'C8,C10,C12'!H85/('C8,C10,C12'!H85+'C8,C10,C12'!H40+'C8,C10,C12'!H129)*100</f>
        <v>30.25496590572191</v>
      </c>
      <c r="I86" s="87">
        <f>+'C8,C10,C12'!I85/('C8,C10,C12'!I85+'C8,C10,C12'!I40+'C8,C10,C12'!I129)*100</f>
        <v>34.205035470858256</v>
      </c>
      <c r="J86" s="87">
        <f>+'C8,C10,C12'!J85/('C8,C10,C12'!J85+'C8,C10,C12'!J40+'C8,C10,C12'!J129)*100</f>
        <v>31.489472995946123</v>
      </c>
      <c r="K86" s="87">
        <f>+'C8,C10,C12'!K85/('C8,C10,C12'!K85+'C8,C10,C12'!K40+'C8,C10,C12'!K129)*100</f>
        <v>34.015827157392287</v>
      </c>
      <c r="L86" s="87">
        <f>+'C8,C10,C12'!L85/('C8,C10,C12'!L85+'C8,C10,C12'!L40+'C8,C10,C12'!L129)*100</f>
        <v>31.868131868131865</v>
      </c>
      <c r="M86" s="87">
        <f>+'C8,C10,C12'!M85/('C8,C10,C12'!M85+'C8,C10,C12'!M40+'C8,C10,C12'!M129)*100</f>
        <v>30.152394775036285</v>
      </c>
      <c r="N86" s="87">
        <f>+'C8,C10,C12'!N85/('C8,C10,C12'!N85+'C8,C10,C12'!N40+'C8,C10,C12'!N129)*100</f>
        <v>32.347395710582134</v>
      </c>
      <c r="O86" s="87">
        <f>+'C8,C10,C12'!O85/('C8,C10,C12'!O85+'C8,C10,C12'!O40+'C8,C10,C12'!O129)*100</f>
        <v>32.4779980914007</v>
      </c>
      <c r="P86" s="87">
        <f>+'C8,C10,C12'!P85/('C8,C10,C12'!P85+'C8,C10,C12'!P40+'C8,C10,C12'!P129)*100</f>
        <v>29.338394793926248</v>
      </c>
      <c r="Q86" s="87">
        <f>+'C8,C10,C12'!Q85/('C8,C10,C12'!Q85+'C8,C10,C12'!Q40+'C8,C10,C12'!Q129)*100</f>
        <v>31.317031317031319</v>
      </c>
      <c r="R86" s="87">
        <f>+'C8,C10,C12'!R85/('C8,C10,C12'!R85+'C8,C10,C12'!R40+'C8,C10,C12'!R129)*100</f>
        <v>27.798792756539235</v>
      </c>
      <c r="S86" s="87">
        <f>+'C8,C10,C12'!S85/('C8,C10,C12'!S85+'C8,C10,C12'!S40+'C8,C10,C12'!S129)*100</f>
        <v>27.527003063034016</v>
      </c>
      <c r="T86" s="87">
        <f>+'C8,C10,C12'!T85/('C8,C10,C12'!T85+'C8,C10,C12'!T40+'C8,C10,C12'!T129)*100</f>
        <v>8.5745157057960952</v>
      </c>
      <c r="U86" s="87">
        <f>+'C8,C10,C12'!U85/('C8,C10,C12'!U85+'C8,C10,C12'!U40+'C8,C10,C12'!U129)*100</f>
        <v>18.699936201885588</v>
      </c>
    </row>
    <row r="87" spans="1:25" ht="15" customHeight="1" thickBot="1" x14ac:dyDescent="0.3">
      <c r="A87" s="79" t="s">
        <v>57</v>
      </c>
      <c r="B87" s="90">
        <f>+[1]ABSOL!L83/([1]ABSOL!L40+[1]ABSOL!L83+[1]ABSOL!L126)*100</f>
        <v>21.399176954732511</v>
      </c>
      <c r="C87" s="90">
        <f>+'C8,C10,C12'!C86/('C8,C10,C12'!C86+'C8,C10,C12'!C41+'C8,C10,C12'!C130)*100</f>
        <v>20.574162679425836</v>
      </c>
      <c r="D87" s="90">
        <f>+'C8,C10,C12'!D86/('C8,C10,C12'!D86+'C8,C10,C12'!D41+'C8,C10,C12'!D130)*100</f>
        <v>19.195346582646629</v>
      </c>
      <c r="E87" s="90">
        <f>+'C8,C10,C12'!E86/('C8,C10,C12'!E86+'C8,C10,C12'!E41+'C8,C10,C12'!E130)*100</f>
        <v>14.67693624304664</v>
      </c>
      <c r="F87" s="90">
        <f>+'C8,C10,C12'!F86/('C8,C10,C12'!F86+'C8,C10,C12'!F41+'C8,C10,C12'!F130)*100</f>
        <v>18.307599759374373</v>
      </c>
      <c r="G87" s="90">
        <f>+'C8,C10,C12'!G86/('C8,C10,C12'!G86+'C8,C10,C12'!G41+'C8,C10,C12'!G130)*100</f>
        <v>20.791039551977601</v>
      </c>
      <c r="H87" s="90">
        <f>+'C8,C10,C12'!H86/('C8,C10,C12'!H86+'C8,C10,C12'!H41+'C8,C10,C12'!H130)*100</f>
        <v>23.271928342065234</v>
      </c>
      <c r="I87" s="90">
        <f>+'C8,C10,C12'!I86/('C8,C10,C12'!I86+'C8,C10,C12'!I41+'C8,C10,C12'!I130)*100</f>
        <v>18.139082509320797</v>
      </c>
      <c r="J87" s="90">
        <f>+'C8,C10,C12'!J86/('C8,C10,C12'!J86+'C8,C10,C12'!J41+'C8,C10,C12'!J130)*100</f>
        <v>19.2069017708491</v>
      </c>
      <c r="K87" s="90">
        <f>+'C8,C10,C12'!K86/('C8,C10,C12'!K86+'C8,C10,C12'!K41+'C8,C10,C12'!K130)*100</f>
        <v>19.485242691285496</v>
      </c>
      <c r="L87" s="90">
        <f>+'C8,C10,C12'!L86/('C8,C10,C12'!L86+'C8,C10,C12'!L41+'C8,C10,C12'!L130)*100</f>
        <v>13.987183059348007</v>
      </c>
      <c r="M87" s="90">
        <f>+'C8,C10,C12'!M86/('C8,C10,C12'!M86+'C8,C10,C12'!M41+'C8,C10,C12'!M130)*100</f>
        <v>15.637914944674044</v>
      </c>
      <c r="N87" s="90">
        <f>+'C8,C10,C12'!N86/('C8,C10,C12'!N86+'C8,C10,C12'!N41+'C8,C10,C12'!N130)*100</f>
        <v>18.423148393947439</v>
      </c>
      <c r="O87" s="90">
        <f>+'C8,C10,C12'!O86/('C8,C10,C12'!O86+'C8,C10,C12'!O41+'C8,C10,C12'!O130)*100</f>
        <v>17.059639389736478</v>
      </c>
      <c r="P87" s="90">
        <f>+'C8,C10,C12'!P86/('C8,C10,C12'!P86+'C8,C10,C12'!P41+'C8,C10,C12'!P130)*100</f>
        <v>15.500282645562466</v>
      </c>
      <c r="Q87" s="90">
        <f>+'C8,C10,C12'!Q86/('C8,C10,C12'!Q86+'C8,C10,C12'!Q41+'C8,C10,C12'!Q130)*100</f>
        <v>18.870698951083227</v>
      </c>
      <c r="R87" s="90">
        <f>+'C8,C10,C12'!R86/('C8,C10,C12'!R86+'C8,C10,C12'!R41+'C8,C10,C12'!R130)*100</f>
        <v>17.529510177525793</v>
      </c>
      <c r="S87" s="90">
        <f>+'C8,C10,C12'!S86/('C8,C10,C12'!S86+'C8,C10,C12'!S41+'C8,C10,C12'!S130)*100</f>
        <v>16.555839727195227</v>
      </c>
      <c r="T87" s="90">
        <f>+'C8,C10,C12'!T86/('C8,C10,C12'!T86+'C8,C10,C12'!T41+'C8,C10,C12'!T130)*100</f>
        <v>5.7939189189189184</v>
      </c>
      <c r="U87" s="90">
        <f>+'C8,C10,C12'!U86/('C8,C10,C12'!U86+'C8,C10,C12'!U41+'C8,C10,C12'!U130)*100</f>
        <v>10.207639879537171</v>
      </c>
    </row>
    <row r="88" spans="1:25" ht="15" customHeight="1" x14ac:dyDescent="0.25">
      <c r="A88" s="329" t="s">
        <v>224</v>
      </c>
      <c r="B88" s="329"/>
      <c r="C88" s="329"/>
      <c r="D88" s="329"/>
      <c r="E88" s="329"/>
      <c r="F88" s="329"/>
      <c r="G88" s="329"/>
      <c r="H88" s="329"/>
      <c r="I88" s="329"/>
      <c r="J88" s="329"/>
      <c r="K88" s="329"/>
      <c r="L88" s="329"/>
      <c r="M88" s="329"/>
      <c r="N88" s="329"/>
      <c r="O88" s="329"/>
      <c r="P88" s="329"/>
      <c r="Q88" s="329"/>
      <c r="R88" s="329"/>
      <c r="S88" s="264"/>
      <c r="T88" s="293"/>
      <c r="U88" s="307"/>
    </row>
    <row r="89" spans="1:25" ht="15" customHeight="1" x14ac:dyDescent="0.25">
      <c r="A89" s="91"/>
    </row>
    <row r="90" spans="1:25" ht="15" customHeight="1" x14ac:dyDescent="0.25">
      <c r="A90" s="92"/>
    </row>
    <row r="91" spans="1:25" s="41" customFormat="1" ht="15" customHeight="1" x14ac:dyDescent="0.25">
      <c r="A91" s="275" t="s">
        <v>417</v>
      </c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9"/>
      <c r="W91"/>
      <c r="X91"/>
      <c r="Y91" s="46"/>
    </row>
    <row r="92" spans="1:25" s="41" customFormat="1" ht="15" customHeight="1" x14ac:dyDescent="0.2">
      <c r="A92" s="275" t="s">
        <v>62</v>
      </c>
      <c r="B92" s="275"/>
      <c r="C92" s="275"/>
      <c r="D92" s="275"/>
      <c r="E92" s="275"/>
      <c r="F92" s="275"/>
      <c r="G92" s="275"/>
      <c r="H92" s="275"/>
      <c r="I92" s="275"/>
      <c r="J92" s="275"/>
      <c r="K92" s="275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9"/>
      <c r="W92" s="326" t="s">
        <v>317</v>
      </c>
      <c r="X92" s="326"/>
    </row>
    <row r="93" spans="1:25" s="41" customFormat="1" ht="15" customHeight="1" x14ac:dyDescent="0.2">
      <c r="A93" s="275" t="s">
        <v>234</v>
      </c>
      <c r="B93" s="275"/>
      <c r="C93" s="275"/>
      <c r="D93" s="275"/>
      <c r="E93" s="275"/>
      <c r="F93" s="275"/>
      <c r="G93" s="275"/>
      <c r="H93" s="275"/>
      <c r="I93" s="275"/>
      <c r="J93" s="275"/>
      <c r="K93" s="275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30"/>
      <c r="W93" s="326"/>
      <c r="X93" s="326"/>
    </row>
    <row r="94" spans="1:25" s="41" customFormat="1" ht="15" customHeight="1" x14ac:dyDescent="0.25">
      <c r="A94" s="275" t="s">
        <v>230</v>
      </c>
      <c r="B94" s="275"/>
      <c r="C94" s="275"/>
      <c r="D94" s="275"/>
      <c r="E94" s="275"/>
      <c r="F94" s="275"/>
      <c r="G94" s="275"/>
      <c r="H94" s="275"/>
      <c r="I94" s="275"/>
      <c r="J94" s="275"/>
      <c r="K94" s="275"/>
      <c r="L94" s="275"/>
      <c r="M94" s="275"/>
      <c r="N94" s="275"/>
      <c r="O94" s="275"/>
      <c r="P94" s="275"/>
      <c r="Q94" s="275"/>
      <c r="R94" s="275"/>
      <c r="S94" s="275"/>
      <c r="T94" s="275"/>
      <c r="U94" s="275"/>
    </row>
    <row r="95" spans="1:25" s="41" customFormat="1" ht="15" customHeight="1" x14ac:dyDescent="0.25">
      <c r="A95" s="275" t="s">
        <v>461</v>
      </c>
      <c r="B95" s="275"/>
      <c r="C95" s="275"/>
      <c r="D95" s="275"/>
      <c r="E95" s="275"/>
      <c r="F95" s="275"/>
      <c r="G95" s="275"/>
      <c r="H95" s="275"/>
      <c r="I95" s="275"/>
      <c r="J95" s="275"/>
      <c r="K95" s="275"/>
      <c r="L95" s="275"/>
      <c r="M95" s="275"/>
      <c r="N95" s="275"/>
      <c r="O95" s="275"/>
      <c r="P95" s="275"/>
      <c r="Q95" s="275"/>
      <c r="R95" s="275"/>
      <c r="S95" s="275"/>
      <c r="T95" s="275"/>
      <c r="U95" s="275"/>
    </row>
    <row r="96" spans="1:25" s="41" customFormat="1" ht="15" customHeight="1" x14ac:dyDescent="0.25">
      <c r="A96" s="277" t="s">
        <v>37</v>
      </c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/>
      <c r="Q96" s="277"/>
      <c r="R96" s="277"/>
      <c r="S96" s="277"/>
      <c r="T96" s="277"/>
      <c r="U96" s="277"/>
    </row>
    <row r="97" spans="1:21" ht="15" customHeight="1" thickBot="1" x14ac:dyDescent="0.3">
      <c r="A97" s="336"/>
      <c r="B97" s="336"/>
      <c r="C97" s="336"/>
      <c r="D97" s="336"/>
      <c r="E97" s="336"/>
      <c r="F97" s="336"/>
      <c r="G97" s="336"/>
      <c r="H97" s="336"/>
      <c r="I97" s="336"/>
      <c r="J97" s="336"/>
      <c r="K97" s="336"/>
      <c r="L97" s="336"/>
      <c r="M97" s="336"/>
      <c r="N97" s="336"/>
      <c r="O97" s="336"/>
      <c r="P97" s="336"/>
      <c r="Q97" s="336"/>
      <c r="R97" s="336"/>
      <c r="S97" s="268"/>
      <c r="T97" s="297"/>
      <c r="U97" s="311"/>
    </row>
    <row r="98" spans="1:21" s="42" customFormat="1" ht="15" customHeight="1" thickBot="1" x14ac:dyDescent="0.3">
      <c r="A98" s="43" t="s">
        <v>228</v>
      </c>
      <c r="B98" s="44">
        <v>2000</v>
      </c>
      <c r="C98" s="44">
        <v>2001</v>
      </c>
      <c r="D98" s="44">
        <v>2002</v>
      </c>
      <c r="E98" s="44">
        <v>2003</v>
      </c>
      <c r="F98" s="44">
        <v>2004</v>
      </c>
      <c r="G98" s="44">
        <v>2005</v>
      </c>
      <c r="H98" s="44">
        <v>2006</v>
      </c>
      <c r="I98" s="44">
        <v>2007</v>
      </c>
      <c r="J98" s="44">
        <v>2008</v>
      </c>
      <c r="K98" s="44">
        <v>2009</v>
      </c>
      <c r="L98" s="44">
        <v>2010</v>
      </c>
      <c r="M98" s="44">
        <v>2011</v>
      </c>
      <c r="N98" s="44">
        <v>2012</v>
      </c>
      <c r="O98" s="44">
        <v>2013</v>
      </c>
      <c r="P98" s="44">
        <v>2014</v>
      </c>
      <c r="Q98" s="44">
        <v>2015</v>
      </c>
      <c r="R98" s="44">
        <v>2016</v>
      </c>
      <c r="S98" s="44">
        <v>2017</v>
      </c>
      <c r="T98" s="44">
        <v>2018</v>
      </c>
      <c r="U98" s="44">
        <v>2019</v>
      </c>
    </row>
    <row r="99" spans="1:21" s="84" customFormat="1" ht="15" customHeight="1" x14ac:dyDescent="0.25">
      <c r="A99" s="71"/>
    </row>
    <row r="100" spans="1:21" ht="15" customHeight="1" x14ac:dyDescent="0.25">
      <c r="A100" s="72" t="s">
        <v>19</v>
      </c>
      <c r="B100" s="85">
        <f>+[1]ABSOL!L95/([1]ABSOL!L9+[1]ABSOL!L52+[1]ABSOL!L95)*100</f>
        <v>10.944615399862245</v>
      </c>
      <c r="C100" s="85">
        <f>+'C8,C10,C12'!C99/('C8,C10,C12'!C99+'C8,C10,C12'!C55+'C8,C10,C12'!C10)*100</f>
        <v>12.135448529652132</v>
      </c>
      <c r="D100" s="85">
        <f>+'C8,C10,C12'!D99/('C8,C10,C12'!D99+'C8,C10,C12'!D55+'C8,C10,C12'!D10)*100</f>
        <v>12.373484170627194</v>
      </c>
      <c r="E100" s="85">
        <f>+'C8,C10,C12'!E99/('C8,C10,C12'!E99+'C8,C10,C12'!E55+'C8,C10,C12'!E10)*100</f>
        <v>11.711596151856833</v>
      </c>
      <c r="F100" s="85">
        <f>+'C8,C10,C12'!F99/('C8,C10,C12'!F99+'C8,C10,C12'!F55+'C8,C10,C12'!F10)*100</f>
        <v>12.288142445903548</v>
      </c>
      <c r="G100" s="85">
        <f>+'C8,C10,C12'!G99/('C8,C10,C12'!G99+'C8,C10,C12'!G55+'C8,C10,C12'!G10)*100</f>
        <v>13.281404482837504</v>
      </c>
      <c r="H100" s="85">
        <f>+'C8,C10,C12'!H99/('C8,C10,C12'!H99+'C8,C10,C12'!H55+'C8,C10,C12'!H10)*100</f>
        <v>14.582881329481308</v>
      </c>
      <c r="I100" s="85">
        <f>+'C8,C10,C12'!I99/('C8,C10,C12'!I99+'C8,C10,C12'!I55+'C8,C10,C12'!I10)*100</f>
        <v>14.260238801693554</v>
      </c>
      <c r="J100" s="85">
        <f>+'C8,C10,C12'!J99/('C8,C10,C12'!J99+'C8,C10,C12'!J55+'C8,C10,C12'!J10)*100</f>
        <v>5.9469839596355145</v>
      </c>
      <c r="K100" s="85">
        <f>+'C8,C10,C12'!K99/('C8,C10,C12'!K99+'C8,C10,C12'!K55+'C8,C10,C12'!K10)*100</f>
        <v>7.892451642315959</v>
      </c>
      <c r="L100" s="85">
        <f>+'C8,C10,C12'!L99/('C8,C10,C12'!L99+'C8,C10,C12'!L55+'C8,C10,C12'!L10)*100</f>
        <v>9.1224128950417587</v>
      </c>
      <c r="M100" s="85">
        <f>+'C8,C10,C12'!M99/('C8,C10,C12'!M99+'C8,C10,C12'!M55+'C8,C10,C12'!M10)*100</f>
        <v>8.5186566638985468</v>
      </c>
      <c r="N100" s="85">
        <f>+'C8,C10,C12'!N99/('C8,C10,C12'!N99+'C8,C10,C12'!N55+'C8,C10,C12'!N10)*100</f>
        <v>8.7084827136879444</v>
      </c>
      <c r="O100" s="85">
        <f>+'C8,C10,C12'!O99/('C8,C10,C12'!O99+'C8,C10,C12'!O55+'C8,C10,C12'!O10)*100</f>
        <v>9.0511154072916238</v>
      </c>
      <c r="P100" s="85">
        <f>+'C8,C10,C12'!P99/('C8,C10,C12'!P99+'C8,C10,C12'!P55+'C8,C10,C12'!P10)*100</f>
        <v>9.7441778287451584</v>
      </c>
      <c r="Q100" s="85">
        <f>+'C8,C10,C12'!Q99/('C8,C10,C12'!Q99+'C8,C10,C12'!Q55+'C8,C10,C12'!Q10)*100</f>
        <v>10.281948053247589</v>
      </c>
      <c r="R100" s="85">
        <f>+'C8,C10,C12'!R99/('C8,C10,C12'!R99+'C8,C10,C12'!R55+'C8,C10,C12'!R10)*100</f>
        <v>10.015765494943016</v>
      </c>
      <c r="S100" s="85">
        <f>+'C8,C10,C12'!S99/('C8,C10,C12'!S99+'C8,C10,C12'!S55+'C8,C10,C12'!S10)*100</f>
        <v>9.460514734592044</v>
      </c>
      <c r="T100" s="85">
        <f>+'C8,C10,C12'!T99/('C8,C10,C12'!T99+'C8,C10,C12'!T55+'C8,C10,C12'!T10)*100</f>
        <v>1.9326347932241822E-3</v>
      </c>
      <c r="U100" s="85">
        <f>+'C8,C10,C12'!U99/('C8,C10,C12'!U99+'C8,C10,C12'!U55+'C8,C10,C12'!U10)*100</f>
        <v>0</v>
      </c>
    </row>
    <row r="101" spans="1:21" ht="15" customHeight="1" x14ac:dyDescent="0.25">
      <c r="A101" s="69" t="s">
        <v>50</v>
      </c>
      <c r="B101" s="86">
        <f>+[1]ABSOL!L96/([1]ABSOL!L10+[1]ABSOL!L53+[1]ABSOL!L96)*100</f>
        <v>12.170822450237985</v>
      </c>
      <c r="C101" s="86">
        <f>+'C8,C10,C12'!C100/('C8,C10,C12'!C100+'C8,C10,C12'!C56+'C8,C10,C12'!C11)*100</f>
        <v>12.957049123136583</v>
      </c>
      <c r="D101" s="86">
        <f>+'C8,C10,C12'!D100/('C8,C10,C12'!D100+'C8,C10,C12'!D56+'C8,C10,C12'!D11)*100</f>
        <v>13.376740212417559</v>
      </c>
      <c r="E101" s="86">
        <f>+'C8,C10,C12'!E100/('C8,C10,C12'!E100+'C8,C10,C12'!E56+'C8,C10,C12'!E11)*100</f>
        <v>12.942416640165835</v>
      </c>
      <c r="F101" s="86">
        <f>+'C8,C10,C12'!F100/('C8,C10,C12'!F100+'C8,C10,C12'!F56+'C8,C10,C12'!F11)*100</f>
        <v>13.167778077211976</v>
      </c>
      <c r="G101" s="86">
        <f>+'C8,C10,C12'!G100/('C8,C10,C12'!G100+'C8,C10,C12'!G56+'C8,C10,C12'!G11)*100</f>
        <v>14.318174223944933</v>
      </c>
      <c r="H101" s="86">
        <f>+'C8,C10,C12'!H100/('C8,C10,C12'!H100+'C8,C10,C12'!H56+'C8,C10,C12'!H11)*100</f>
        <v>16.086656808352142</v>
      </c>
      <c r="I101" s="86">
        <f>+'C8,C10,C12'!I100/('C8,C10,C12'!I100+'C8,C10,C12'!I56+'C8,C10,C12'!I11)*100</f>
        <v>15.66131189952349</v>
      </c>
      <c r="J101" s="86">
        <f>+'C8,C10,C12'!J100/('C8,C10,C12'!J100+'C8,C10,C12'!J56+'C8,C10,C12'!J11)*100</f>
        <v>6.0468363829810814</v>
      </c>
      <c r="K101" s="86">
        <f>+'C8,C10,C12'!K100/('C8,C10,C12'!K100+'C8,C10,C12'!K56+'C8,C10,C12'!K11)*100</f>
        <v>8.6111185748448289</v>
      </c>
      <c r="L101" s="86">
        <f>+'C8,C10,C12'!L100/('C8,C10,C12'!L100+'C8,C10,C12'!L56+'C8,C10,C12'!L11)*100</f>
        <v>9.8002699337720625</v>
      </c>
      <c r="M101" s="86">
        <f>+'C8,C10,C12'!M100/('C8,C10,C12'!M100+'C8,C10,C12'!M56+'C8,C10,C12'!M11)*100</f>
        <v>9.3702092396933914</v>
      </c>
      <c r="N101" s="86">
        <f>+'C8,C10,C12'!N100/('C8,C10,C12'!N100+'C8,C10,C12'!N56+'C8,C10,C12'!N11)*100</f>
        <v>9.4287652576651748</v>
      </c>
      <c r="O101" s="86">
        <f>+'C8,C10,C12'!O100/('C8,C10,C12'!O100+'C8,C10,C12'!O56+'C8,C10,C12'!O11)*100</f>
        <v>9.8444758634619269</v>
      </c>
      <c r="P101" s="86">
        <f>+'C8,C10,C12'!P100/('C8,C10,C12'!P100+'C8,C10,C12'!P56+'C8,C10,C12'!P11)*100</f>
        <v>11.168341270907671</v>
      </c>
      <c r="Q101" s="86">
        <f>+'C8,C10,C12'!Q100/('C8,C10,C12'!Q100+'C8,C10,C12'!Q56+'C8,C10,C12'!Q11)*100</f>
        <v>11.52155154702716</v>
      </c>
      <c r="R101" s="86">
        <f>+'C8,C10,C12'!R100/('C8,C10,C12'!R100+'C8,C10,C12'!R56+'C8,C10,C12'!R11)*100</f>
        <v>11.210106175243828</v>
      </c>
      <c r="S101" s="86">
        <f>+'C8,C10,C12'!S100/('C8,C10,C12'!S100+'C8,C10,C12'!S56+'C8,C10,C12'!S11)*100</f>
        <v>10.483891643549734</v>
      </c>
      <c r="T101" s="86">
        <f>+'C8,C10,C12'!T100/('C8,C10,C12'!T100+'C8,C10,C12'!T56+'C8,C10,C12'!T11)*100</f>
        <v>9.925410539793453E-4</v>
      </c>
      <c r="U101" s="86">
        <f>+'C8,C10,C12'!U100/('C8,C10,C12'!U100+'C8,C10,C12'!U56+'C8,C10,C12'!U11)*100</f>
        <v>0</v>
      </c>
    </row>
    <row r="102" spans="1:21" ht="15" customHeight="1" x14ac:dyDescent="0.25">
      <c r="A102" s="69" t="s">
        <v>51</v>
      </c>
      <c r="B102" s="87">
        <f>+[1]ABSOL!L97/([1]ABSOL!L11+[1]ABSOL!L54+[1]ABSOL!L97)*100</f>
        <v>17.943887842365847</v>
      </c>
      <c r="C102" s="87">
        <f>+'C8,C10,C12'!C101/('C8,C10,C12'!C101+'C8,C10,C12'!C57+'C8,C10,C12'!C12)*100</f>
        <v>18.757336254793021</v>
      </c>
      <c r="D102" s="87">
        <f>+'C8,C10,C12'!D101/('C8,C10,C12'!D101+'C8,C10,C12'!D57+'C8,C10,C12'!D12)*100</f>
        <v>19.1944917450211</v>
      </c>
      <c r="E102" s="87">
        <f>+'C8,C10,C12'!E101/('C8,C10,C12'!E101+'C8,C10,C12'!E57+'C8,C10,C12'!E12)*100</f>
        <v>18.868645513476629</v>
      </c>
      <c r="F102" s="87">
        <f>+'C8,C10,C12'!F101/('C8,C10,C12'!F101+'C8,C10,C12'!F57+'C8,C10,C12'!F12)*100</f>
        <v>18.148971650917176</v>
      </c>
      <c r="G102" s="87">
        <f>+'C8,C10,C12'!G101/('C8,C10,C12'!G101+'C8,C10,C12'!G57+'C8,C10,C12'!G12)*100</f>
        <v>19.039160384010415</v>
      </c>
      <c r="H102" s="87">
        <f>+'C8,C10,C12'!H101/('C8,C10,C12'!H101+'C8,C10,C12'!H57+'C8,C10,C12'!H12)*100</f>
        <v>19.976515683204667</v>
      </c>
      <c r="I102" s="87">
        <f>+'C8,C10,C12'!I101/('C8,C10,C12'!I101+'C8,C10,C12'!I57+'C8,C10,C12'!I12)*100</f>
        <v>19.747511729449734</v>
      </c>
      <c r="J102" s="87">
        <f>+'C8,C10,C12'!J101/('C8,C10,C12'!J101+'C8,C10,C12'!J57+'C8,C10,C12'!J12)*100</f>
        <v>8.1941967904036304</v>
      </c>
      <c r="K102" s="87">
        <f>+'C8,C10,C12'!K101/('C8,C10,C12'!K101+'C8,C10,C12'!K57+'C8,C10,C12'!K12)*100</f>
        <v>10.936438241597408</v>
      </c>
      <c r="L102" s="87">
        <f>+'C8,C10,C12'!L101/('C8,C10,C12'!L101+'C8,C10,C12'!L57+'C8,C10,C12'!L12)*100</f>
        <v>11.819474326551669</v>
      </c>
      <c r="M102" s="87">
        <f>+'C8,C10,C12'!M101/('C8,C10,C12'!M101+'C8,C10,C12'!M57+'C8,C10,C12'!M12)*100</f>
        <v>11.699049709425585</v>
      </c>
      <c r="N102" s="87">
        <f>+'C8,C10,C12'!N101/('C8,C10,C12'!N101+'C8,C10,C12'!N57+'C8,C10,C12'!N12)*100</f>
        <v>11.48480979111957</v>
      </c>
      <c r="O102" s="87">
        <f>+'C8,C10,C12'!O101/('C8,C10,C12'!O101+'C8,C10,C12'!O57+'C8,C10,C12'!O12)*100</f>
        <v>11.600570827700166</v>
      </c>
      <c r="P102" s="87">
        <f>+'C8,C10,C12'!P101/('C8,C10,C12'!P101+'C8,C10,C12'!P57+'C8,C10,C12'!P12)*100</f>
        <v>14.474652889893443</v>
      </c>
      <c r="Q102" s="87">
        <f>+'C8,C10,C12'!Q101/('C8,C10,C12'!Q101+'C8,C10,C12'!Q57+'C8,C10,C12'!Q12)*100</f>
        <v>14.435374511420138</v>
      </c>
      <c r="R102" s="87">
        <f>+'C8,C10,C12'!R101/('C8,C10,C12'!R101+'C8,C10,C12'!R57+'C8,C10,C12'!R12)*100</f>
        <v>14.017683279827379</v>
      </c>
      <c r="S102" s="87">
        <f>+'C8,C10,C12'!S101/('C8,C10,C12'!S101+'C8,C10,C12'!S57+'C8,C10,C12'!S12)*100</f>
        <v>13.107540238390994</v>
      </c>
      <c r="T102" s="87">
        <f>+'C8,C10,C12'!T101/('C8,C10,C12'!T101+'C8,C10,C12'!T57+'C8,C10,C12'!T12)*100</f>
        <v>0</v>
      </c>
      <c r="U102" s="87">
        <f>+'C8,C10,C12'!U101/('C8,C10,C12'!U101+'C8,C10,C12'!U57+'C8,C10,C12'!U12)*100</f>
        <v>0</v>
      </c>
    </row>
    <row r="103" spans="1:21" ht="15" customHeight="1" x14ac:dyDescent="0.25">
      <c r="A103" s="69" t="s">
        <v>52</v>
      </c>
      <c r="B103" s="87">
        <f>+[1]ABSOL!L98/([1]ABSOL!L12+[1]ABSOL!L55+[1]ABSOL!L98)*100</f>
        <v>12.444378206902424</v>
      </c>
      <c r="C103" s="87">
        <f>+'C8,C10,C12'!C102/('C8,C10,C12'!C102+'C8,C10,C12'!C58+'C8,C10,C12'!C13)*100</f>
        <v>12.340127685748827</v>
      </c>
      <c r="D103" s="87">
        <f>+'C8,C10,C12'!D102/('C8,C10,C12'!D102+'C8,C10,C12'!D58+'C8,C10,C12'!D13)*100</f>
        <v>12.007649739583332</v>
      </c>
      <c r="E103" s="87">
        <f>+'C8,C10,C12'!E102/('C8,C10,C12'!E102+'C8,C10,C12'!E58+'C8,C10,C12'!E13)*100</f>
        <v>11.193226400978084</v>
      </c>
      <c r="F103" s="87">
        <f>+'C8,C10,C12'!F102/('C8,C10,C12'!F102+'C8,C10,C12'!F58+'C8,C10,C12'!F13)*100</f>
        <v>12.956484489344234</v>
      </c>
      <c r="G103" s="87">
        <f>+'C8,C10,C12'!G102/('C8,C10,C12'!G102+'C8,C10,C12'!G58+'C8,C10,C12'!G13)*100</f>
        <v>15.053125599734807</v>
      </c>
      <c r="H103" s="87">
        <f>+'C8,C10,C12'!H102/('C8,C10,C12'!H102+'C8,C10,C12'!H58+'C8,C10,C12'!H13)*100</f>
        <v>15.709384113913194</v>
      </c>
      <c r="I103" s="87">
        <f>+'C8,C10,C12'!I102/('C8,C10,C12'!I102+'C8,C10,C12'!I58+'C8,C10,C12'!I13)*100</f>
        <v>15.709662662442181</v>
      </c>
      <c r="J103" s="87">
        <f>+'C8,C10,C12'!J102/('C8,C10,C12'!J102+'C8,C10,C12'!J58+'C8,C10,C12'!J13)*100</f>
        <v>5.862134153676938</v>
      </c>
      <c r="K103" s="87">
        <f>+'C8,C10,C12'!K102/('C8,C10,C12'!K102+'C8,C10,C12'!K58+'C8,C10,C12'!K13)*100</f>
        <v>8.64300071429758</v>
      </c>
      <c r="L103" s="87">
        <f>+'C8,C10,C12'!L102/('C8,C10,C12'!L102+'C8,C10,C12'!L58+'C8,C10,C12'!L13)*100</f>
        <v>10.163354117952714</v>
      </c>
      <c r="M103" s="87">
        <f>+'C8,C10,C12'!M102/('C8,C10,C12'!M102+'C8,C10,C12'!M58+'C8,C10,C12'!M13)*100</f>
        <v>9.2115497563376039</v>
      </c>
      <c r="N103" s="87">
        <f>+'C8,C10,C12'!N102/('C8,C10,C12'!N102+'C8,C10,C12'!N58+'C8,C10,C12'!N13)*100</f>
        <v>9.764520688768954</v>
      </c>
      <c r="O103" s="87">
        <f>+'C8,C10,C12'!O102/('C8,C10,C12'!O102+'C8,C10,C12'!O58+'C8,C10,C12'!O13)*100</f>
        <v>10.663592803543983</v>
      </c>
      <c r="P103" s="87">
        <f>+'C8,C10,C12'!P102/('C8,C10,C12'!P102+'C8,C10,C12'!P58+'C8,C10,C12'!P13)*100</f>
        <v>11.520265761022705</v>
      </c>
      <c r="Q103" s="87">
        <f>+'C8,C10,C12'!Q102/('C8,C10,C12'!Q102+'C8,C10,C12'!Q58+'C8,C10,C12'!Q13)*100</f>
        <v>12.320131128938202</v>
      </c>
      <c r="R103" s="87">
        <f>+'C8,C10,C12'!R102/('C8,C10,C12'!R102+'C8,C10,C12'!R58+'C8,C10,C12'!R13)*100</f>
        <v>11.655126413416339</v>
      </c>
      <c r="S103" s="87">
        <f>+'C8,C10,C12'!S102/('C8,C10,C12'!S102+'C8,C10,C12'!S58+'C8,C10,C12'!S13)*100</f>
        <v>11.225854040846434</v>
      </c>
      <c r="T103" s="87">
        <f>+'C8,C10,C12'!T102/('C8,C10,C12'!T102+'C8,C10,C12'!T58+'C8,C10,C12'!T13)*100</f>
        <v>1.5001725198397816E-3</v>
      </c>
      <c r="U103" s="87">
        <f>+'C8,C10,C12'!U102/('C8,C10,C12'!U102+'C8,C10,C12'!U58+'C8,C10,C12'!U13)*100</f>
        <v>0</v>
      </c>
    </row>
    <row r="104" spans="1:21" ht="15" customHeight="1" x14ac:dyDescent="0.25">
      <c r="A104" s="69" t="s">
        <v>53</v>
      </c>
      <c r="B104" s="87">
        <f>+[1]ABSOL!L99/([1]ABSOL!L13+[1]ABSOL!L56+[1]ABSOL!L99)*100</f>
        <v>2.5627992830582382</v>
      </c>
      <c r="C104" s="87">
        <f>+'C8,C10,C12'!C103/('C8,C10,C12'!C103+'C8,C10,C12'!C59+'C8,C10,C12'!C14)*100</f>
        <v>3.9724297590234667</v>
      </c>
      <c r="D104" s="87">
        <f>+'C8,C10,C12'!D103/('C8,C10,C12'!D103+'C8,C10,C12'!D59+'C8,C10,C12'!D14)*100</f>
        <v>4.7673188789000527</v>
      </c>
      <c r="E104" s="87">
        <f>+'C8,C10,C12'!E103/('C8,C10,C12'!E103+'C8,C10,C12'!E59+'C8,C10,C12'!E14)*100</f>
        <v>4.8334531512101604</v>
      </c>
      <c r="F104" s="87">
        <f>+'C8,C10,C12'!F103/('C8,C10,C12'!F103+'C8,C10,C12'!F59+'C8,C10,C12'!F14)*100</f>
        <v>5.7004976624943451</v>
      </c>
      <c r="G104" s="87">
        <f>+'C8,C10,C12'!G103/('C8,C10,C12'!G103+'C8,C10,C12'!G59+'C8,C10,C12'!G14)*100</f>
        <v>6.2704909582036006</v>
      </c>
      <c r="H104" s="87">
        <f>+'C8,C10,C12'!H103/('C8,C10,C12'!H103+'C8,C10,C12'!H59+'C8,C10,C12'!H14)*100</f>
        <v>10.482105263157896</v>
      </c>
      <c r="I104" s="87">
        <f>+'C8,C10,C12'!I103/('C8,C10,C12'!I103+'C8,C10,C12'!I59+'C8,C10,C12'!I14)*100</f>
        <v>9.3411730485549853</v>
      </c>
      <c r="J104" s="87">
        <f>+'C8,C10,C12'!J103/('C8,C10,C12'!J103+'C8,C10,C12'!J59+'C8,C10,C12'!J14)*100</f>
        <v>2.9745248015256101</v>
      </c>
      <c r="K104" s="87">
        <f>+'C8,C10,C12'!K103/('C8,C10,C12'!K103+'C8,C10,C12'!K59+'C8,C10,C12'!K14)*100</f>
        <v>4.967383817511446</v>
      </c>
      <c r="L104" s="87">
        <f>+'C8,C10,C12'!L103/('C8,C10,C12'!L103+'C8,C10,C12'!L59+'C8,C10,C12'!L14)*100</f>
        <v>6.1503144026349936</v>
      </c>
      <c r="M104" s="87">
        <f>+'C8,C10,C12'!M103/('C8,C10,C12'!M103+'C8,C10,C12'!M59+'C8,C10,C12'!M14)*100</f>
        <v>5.8280056917249539</v>
      </c>
      <c r="N104" s="87">
        <f>+'C8,C10,C12'!N103/('C8,C10,C12'!N103+'C8,C10,C12'!N59+'C8,C10,C12'!N14)*100</f>
        <v>5.6558813682821638</v>
      </c>
      <c r="O104" s="87">
        <f>+'C8,C10,C12'!O103/('C8,C10,C12'!O103+'C8,C10,C12'!O59+'C8,C10,C12'!O14)*100</f>
        <v>6.0861170110059852</v>
      </c>
      <c r="P104" s="87">
        <f>+'C8,C10,C12'!P103/('C8,C10,C12'!P103+'C8,C10,C12'!P59+'C8,C10,C12'!P14)*100</f>
        <v>6.1812476599689781</v>
      </c>
      <c r="Q104" s="87">
        <f>+'C8,C10,C12'!Q103/('C8,C10,C12'!Q103+'C8,C10,C12'!Q59+'C8,C10,C12'!Q14)*100</f>
        <v>6.7054561030894719</v>
      </c>
      <c r="R104" s="87">
        <f>+'C8,C10,C12'!R103/('C8,C10,C12'!R103+'C8,C10,C12'!R59+'C8,C10,C12'!R14)*100</f>
        <v>6.6611392715144433</v>
      </c>
      <c r="S104" s="87">
        <f>+'C8,C10,C12'!S103/('C8,C10,C12'!S103+'C8,C10,C12'!S59+'C8,C10,C12'!S14)*100</f>
        <v>5.9363254477116962</v>
      </c>
      <c r="T104" s="87">
        <f>+'C8,C10,C12'!T103/('C8,C10,C12'!T103+'C8,C10,C12'!T59+'C8,C10,C12'!T14)*100</f>
        <v>1.7390094602114637E-3</v>
      </c>
      <c r="U104" s="87">
        <f>+'C8,C10,C12'!U103/('C8,C10,C12'!U103+'C8,C10,C12'!U59+'C8,C10,C12'!U14)*100</f>
        <v>0</v>
      </c>
    </row>
    <row r="105" spans="1:21" ht="15" customHeight="1" x14ac:dyDescent="0.25">
      <c r="A105" s="70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</row>
    <row r="106" spans="1:21" ht="15" customHeight="1" x14ac:dyDescent="0.25">
      <c r="A106" s="78" t="s">
        <v>54</v>
      </c>
      <c r="B106" s="86">
        <f>+[1]ABSOL!L101/([1]ABSOL!L15+[1]ABSOL!L58+[1]ABSOL!L101)*100</f>
        <v>7.8649730294066469</v>
      </c>
      <c r="C106" s="86">
        <f>+'C8,C10,C12'!C105/('C8,C10,C12'!C105+'C8,C10,C12'!C61+'C8,C10,C12'!C16)*100</f>
        <v>10.253691667050816</v>
      </c>
      <c r="D106" s="86">
        <f>+'C8,C10,C12'!D105/('C8,C10,C12'!D105+'C8,C10,C12'!D61+'C8,C10,C12'!D16)*100</f>
        <v>10.090432426063391</v>
      </c>
      <c r="E106" s="86">
        <f>+'C8,C10,C12'!E105/('C8,C10,C12'!E105+'C8,C10,C12'!E61+'C8,C10,C12'!E16)*100</f>
        <v>8.8035175110270085</v>
      </c>
      <c r="F106" s="86">
        <f>+'C8,C10,C12'!F105/('C8,C10,C12'!F105+'C8,C10,C12'!F61+'C8,C10,C12'!F16)*100</f>
        <v>10.184690057998438</v>
      </c>
      <c r="G106" s="86">
        <f>+'C8,C10,C12'!G105/('C8,C10,C12'!G105+'C8,C10,C12'!G61+'C8,C10,C12'!G16)*100</f>
        <v>10.905494225001595</v>
      </c>
      <c r="H106" s="86">
        <f>+'C8,C10,C12'!H105/('C8,C10,C12'!H105+'C8,C10,C12'!H61+'C8,C10,C12'!H16)*100</f>
        <v>11.317406472952909</v>
      </c>
      <c r="I106" s="86">
        <f>+'C8,C10,C12'!I105/('C8,C10,C12'!I105+'C8,C10,C12'!I61+'C8,C10,C12'!I16)*100</f>
        <v>11.255231613767592</v>
      </c>
      <c r="J106" s="86">
        <f>+'C8,C10,C12'!J105/('C8,C10,C12'!J105+'C8,C10,C12'!J61+'C8,C10,C12'!J16)*100</f>
        <v>5.7352975728953739</v>
      </c>
      <c r="K106" s="86">
        <f>+'C8,C10,C12'!K105/('C8,C10,C12'!K105+'C8,C10,C12'!K61+'C8,C10,C12'!K16)*100</f>
        <v>6.4113497170323273</v>
      </c>
      <c r="L106" s="86">
        <f>+'C8,C10,C12'!L105/('C8,C10,C12'!L105+'C8,C10,C12'!L61+'C8,C10,C12'!L16)*100</f>
        <v>7.699403683326195</v>
      </c>
      <c r="M106" s="86">
        <f>+'C8,C10,C12'!M105/('C8,C10,C12'!M105+'C8,C10,C12'!M61+'C8,C10,C12'!M16)*100</f>
        <v>6.714009746674277</v>
      </c>
      <c r="N106" s="86">
        <f>+'C8,C10,C12'!N105/('C8,C10,C12'!N105+'C8,C10,C12'!N61+'C8,C10,C12'!N16)*100</f>
        <v>7.156205342420578</v>
      </c>
      <c r="O106" s="86">
        <f>+'C8,C10,C12'!O105/('C8,C10,C12'!O105+'C8,C10,C12'!O61+'C8,C10,C12'!O16)*100</f>
        <v>7.374162148315758</v>
      </c>
      <c r="P106" s="86">
        <f>+'C8,C10,C12'!P105/('C8,C10,C12'!P105+'C8,C10,C12'!P61+'C8,C10,C12'!P16)*100</f>
        <v>6.854419323242217</v>
      </c>
      <c r="Q106" s="86">
        <f>+'C8,C10,C12'!Q105/('C8,C10,C12'!Q105+'C8,C10,C12'!Q61+'C8,C10,C12'!Q16)*100</f>
        <v>7.9858435368324914</v>
      </c>
      <c r="R106" s="86">
        <f>+'C8,C10,C12'!R105/('C8,C10,C12'!R105+'C8,C10,C12'!R61+'C8,C10,C12'!R16)*100</f>
        <v>7.8791209814899341</v>
      </c>
      <c r="S106" s="86">
        <f>+'C8,C10,C12'!S105/('C8,C10,C12'!S105+'C8,C10,C12'!S61+'C8,C10,C12'!S16)*100</f>
        <v>7.5985857021578296</v>
      </c>
      <c r="T106" s="86">
        <f>+'C8,C10,C12'!T105/('C8,C10,C12'!T105+'C8,C10,C12'!T61+'C8,C10,C12'!T16)*100</f>
        <v>3.6712741156818469E-3</v>
      </c>
      <c r="U106" s="86">
        <f>+'C8,C10,C12'!U105/('C8,C10,C12'!U105+'C8,C10,C12'!U61+'C8,C10,C12'!U16)*100</f>
        <v>0</v>
      </c>
    </row>
    <row r="107" spans="1:21" ht="15" customHeight="1" x14ac:dyDescent="0.25">
      <c r="A107" s="78" t="s">
        <v>55</v>
      </c>
      <c r="B107" s="87">
        <f>+[1]ABSOL!L102/([1]ABSOL!L16+[1]ABSOL!L59+[1]ABSOL!L102)*100</f>
        <v>12.382843009632909</v>
      </c>
      <c r="C107" s="87">
        <f>+'C8,C10,C12'!C106/('C8,C10,C12'!C106+'C8,C10,C12'!C62+'C8,C10,C12'!C17)*100</f>
        <v>15.928243637880685</v>
      </c>
      <c r="D107" s="87">
        <f>+'C8,C10,C12'!D106/('C8,C10,C12'!D106+'C8,C10,C12'!D62+'C8,C10,C12'!D17)*100</f>
        <v>15.653740141363972</v>
      </c>
      <c r="E107" s="87">
        <f>+'C8,C10,C12'!E106/('C8,C10,C12'!E106+'C8,C10,C12'!E62+'C8,C10,C12'!E17)*100</f>
        <v>14.129569692789303</v>
      </c>
      <c r="F107" s="87">
        <f>+'C8,C10,C12'!F106/('C8,C10,C12'!F106+'C8,C10,C12'!F62+'C8,C10,C12'!F17)*100</f>
        <v>15.248587129202804</v>
      </c>
      <c r="G107" s="87">
        <f>+'C8,C10,C12'!G106/('C8,C10,C12'!G106+'C8,C10,C12'!G62+'C8,C10,C12'!G17)*100</f>
        <v>16.545041272879534</v>
      </c>
      <c r="H107" s="87">
        <f>+'C8,C10,C12'!H106/('C8,C10,C12'!H106+'C8,C10,C12'!H62+'C8,C10,C12'!H17)*100</f>
        <v>17.211319236443291</v>
      </c>
      <c r="I107" s="87">
        <f>+'C8,C10,C12'!I106/('C8,C10,C12'!I106+'C8,C10,C12'!I62+'C8,C10,C12'!I17)*100</f>
        <v>17.140838006656637</v>
      </c>
      <c r="J107" s="87">
        <f>+'C8,C10,C12'!J106/('C8,C10,C12'!J106+'C8,C10,C12'!J62+'C8,C10,C12'!J17)*100</f>
        <v>8.2179623713170038</v>
      </c>
      <c r="K107" s="87">
        <f>+'C8,C10,C12'!K106/('C8,C10,C12'!K106+'C8,C10,C12'!K62+'C8,C10,C12'!K17)*100</f>
        <v>9.3895714011965854</v>
      </c>
      <c r="L107" s="87">
        <f>+'C8,C10,C12'!L106/('C8,C10,C12'!L106+'C8,C10,C12'!L62+'C8,C10,C12'!L17)*100</f>
        <v>10.869842891812493</v>
      </c>
      <c r="M107" s="87">
        <f>+'C8,C10,C12'!M106/('C8,C10,C12'!M106+'C8,C10,C12'!M62+'C8,C10,C12'!M17)*100</f>
        <v>9.7817248020543541</v>
      </c>
      <c r="N107" s="87">
        <f>+'C8,C10,C12'!N106/('C8,C10,C12'!N106+'C8,C10,C12'!N62+'C8,C10,C12'!N17)*100</f>
        <v>10.771153390360045</v>
      </c>
      <c r="O107" s="87">
        <f>+'C8,C10,C12'!O106/('C8,C10,C12'!O106+'C8,C10,C12'!O62+'C8,C10,C12'!O17)*100</f>
        <v>10.88249410488095</v>
      </c>
      <c r="P107" s="87">
        <f>+'C8,C10,C12'!P106/('C8,C10,C12'!P106+'C8,C10,C12'!P62+'C8,C10,C12'!P17)*100</f>
        <v>10.765645540373662</v>
      </c>
      <c r="Q107" s="87">
        <f>+'C8,C10,C12'!Q106/('C8,C10,C12'!Q106+'C8,C10,C12'!Q62+'C8,C10,C12'!Q17)*100</f>
        <v>11.53411870977455</v>
      </c>
      <c r="R107" s="87">
        <f>+'C8,C10,C12'!R106/('C8,C10,C12'!R106+'C8,C10,C12'!R62+'C8,C10,C12'!R17)*100</f>
        <v>12.11589940806093</v>
      </c>
      <c r="S107" s="87">
        <f>+'C8,C10,C12'!S106/('C8,C10,C12'!S106+'C8,C10,C12'!S62+'C8,C10,C12'!S17)*100</f>
        <v>11.630033067496596</v>
      </c>
      <c r="T107" s="87">
        <f>+'C8,C10,C12'!T106/('C8,C10,C12'!T106+'C8,C10,C12'!T62+'C8,C10,C12'!T17)*100</f>
        <v>7.4528143690261043E-3</v>
      </c>
      <c r="U107" s="87">
        <f>+'C8,C10,C12'!U106/('C8,C10,C12'!U106+'C8,C10,C12'!U62+'C8,C10,C12'!U17)*100</f>
        <v>0</v>
      </c>
    </row>
    <row r="108" spans="1:21" ht="15" customHeight="1" x14ac:dyDescent="0.25">
      <c r="A108" s="78" t="s">
        <v>56</v>
      </c>
      <c r="B108" s="87">
        <f>+[1]ABSOL!L103/([1]ABSOL!L17+[1]ABSOL!L60+[1]ABSOL!L103)*100</f>
        <v>2.8430430605293036</v>
      </c>
      <c r="C108" s="87">
        <f>+'C8,C10,C12'!C107/('C8,C10,C12'!C107+'C8,C10,C12'!C63+'C8,C10,C12'!C18)*100</f>
        <v>3.4955503888398942</v>
      </c>
      <c r="D108" s="87">
        <f>+'C8,C10,C12'!D107/('C8,C10,C12'!D107+'C8,C10,C12'!D63+'C8,C10,C12'!D18)*100</f>
        <v>3.7918903906683945</v>
      </c>
      <c r="E108" s="87">
        <f>+'C8,C10,C12'!E107/('C8,C10,C12'!E107+'C8,C10,C12'!E63+'C8,C10,C12'!E18)*100</f>
        <v>3.0952869553321021</v>
      </c>
      <c r="F108" s="87">
        <f>+'C8,C10,C12'!F107/('C8,C10,C12'!F107+'C8,C10,C12'!F63+'C8,C10,C12'!F18)*100</f>
        <v>4.7334058759521218</v>
      </c>
      <c r="G108" s="87">
        <f>+'C8,C10,C12'!G107/('C8,C10,C12'!G107+'C8,C10,C12'!G63+'C8,C10,C12'!G18)*100</f>
        <v>4.7049598118016078</v>
      </c>
      <c r="H108" s="87">
        <f>+'C8,C10,C12'!H107/('C8,C10,C12'!H107+'C8,C10,C12'!H63+'C8,C10,C12'!H18)*100</f>
        <v>4.7276817798331408</v>
      </c>
      <c r="I108" s="87">
        <f>+'C8,C10,C12'!I107/('C8,C10,C12'!I107+'C8,C10,C12'!I63+'C8,C10,C12'!I18)*100</f>
        <v>5.2750410509031198</v>
      </c>
      <c r="J108" s="87">
        <f>+'C8,C10,C12'!J107/('C8,C10,C12'!J107+'C8,C10,C12'!J63+'C8,C10,C12'!J18)*100</f>
        <v>3.0689997891756771</v>
      </c>
      <c r="K108" s="87">
        <f>+'C8,C10,C12'!K107/('C8,C10,C12'!K107+'C8,C10,C12'!K63+'C8,C10,C12'!K18)*100</f>
        <v>3.5753130490559726</v>
      </c>
      <c r="L108" s="87">
        <f>+'C8,C10,C12'!L107/('C8,C10,C12'!L107+'C8,C10,C12'!L63+'C8,C10,C12'!L18)*100</f>
        <v>4.9210770659238623</v>
      </c>
      <c r="M108" s="87">
        <f>+'C8,C10,C12'!M107/('C8,C10,C12'!M107+'C8,C10,C12'!M63+'C8,C10,C12'!M18)*100</f>
        <v>3.7297946701616422</v>
      </c>
      <c r="N108" s="87">
        <f>+'C8,C10,C12'!N107/('C8,C10,C12'!N107+'C8,C10,C12'!N63+'C8,C10,C12'!N18)*100</f>
        <v>3.7536066198486582</v>
      </c>
      <c r="O108" s="87">
        <f>+'C8,C10,C12'!O107/('C8,C10,C12'!O107+'C8,C10,C12'!O63+'C8,C10,C12'!O18)*100</f>
        <v>3.9688239831883596</v>
      </c>
      <c r="P108" s="87">
        <f>+'C8,C10,C12'!P107/('C8,C10,C12'!P107+'C8,C10,C12'!P63+'C8,C10,C12'!P18)*100</f>
        <v>3.3013494012506648</v>
      </c>
      <c r="Q108" s="87">
        <f>+'C8,C10,C12'!Q107/('C8,C10,C12'!Q107+'C8,C10,C12'!Q63+'C8,C10,C12'!Q18)*100</f>
        <v>4.8633392034352161</v>
      </c>
      <c r="R108" s="87">
        <f>+'C8,C10,C12'!R107/('C8,C10,C12'!R107+'C8,C10,C12'!R63+'C8,C10,C12'!R18)*100</f>
        <v>4.0929692039511911</v>
      </c>
      <c r="S108" s="87">
        <f>+'C8,C10,C12'!S107/('C8,C10,C12'!S107+'C8,C10,C12'!S63+'C8,C10,C12'!S18)*100</f>
        <v>4.4030073804980114</v>
      </c>
      <c r="T108" s="87">
        <f>+'C8,C10,C12'!T107/('C8,C10,C12'!T107+'C8,C10,C12'!T63+'C8,C10,C12'!T18)*100</f>
        <v>0</v>
      </c>
      <c r="U108" s="87">
        <f>+'C8,C10,C12'!U107/('C8,C10,C12'!U107+'C8,C10,C12'!U63+'C8,C10,C12'!U18)*100</f>
        <v>0</v>
      </c>
    </row>
    <row r="109" spans="1:21" ht="15" customHeight="1" x14ac:dyDescent="0.25">
      <c r="A109" s="78" t="s">
        <v>57</v>
      </c>
      <c r="B109" s="87">
        <f>+[1]ABSOL!L104/([1]ABSOL!L18+[1]ABSOL!L61+[1]ABSOL!L104)*100</f>
        <v>1.6649323621227889</v>
      </c>
      <c r="C109" s="87">
        <f>+'C8,C10,C12'!C108/('C8,C10,C12'!C108+'C8,C10,C12'!C64+'C8,C10,C12'!C19)*100</f>
        <v>1.7711823839157492</v>
      </c>
      <c r="D109" s="87">
        <f>+'C8,C10,C12'!D108/('C8,C10,C12'!D108+'C8,C10,C12'!D64+'C8,C10,C12'!D19)*100</f>
        <v>2.142184557438795</v>
      </c>
      <c r="E109" s="87">
        <f>+'C8,C10,C12'!E108/('C8,C10,C12'!E108+'C8,C10,C12'!E64+'C8,C10,C12'!E19)*100</f>
        <v>1.9445007089325501</v>
      </c>
      <c r="F109" s="87">
        <f>+'C8,C10,C12'!F108/('C8,C10,C12'!F108+'C8,C10,C12'!F64+'C8,C10,C12'!F19)*100</f>
        <v>3.5296411856474261</v>
      </c>
      <c r="G109" s="87">
        <f>+'C8,C10,C12'!G108/('C8,C10,C12'!G108+'C8,C10,C12'!G64+'C8,C10,C12'!G19)*100</f>
        <v>3.1911320120927109</v>
      </c>
      <c r="H109" s="87">
        <f>+'C8,C10,C12'!H108/('C8,C10,C12'!H108+'C8,C10,C12'!H64+'C8,C10,C12'!H19)*100</f>
        <v>2.6574803149606301</v>
      </c>
      <c r="I109" s="87">
        <f>+'C8,C10,C12'!I108/('C8,C10,C12'!I108+'C8,C10,C12'!I64+'C8,C10,C12'!I19)*100</f>
        <v>2.745959516711125</v>
      </c>
      <c r="J109" s="87">
        <f>+'C8,C10,C12'!J108/('C8,C10,C12'!J108+'C8,C10,C12'!J64+'C8,C10,C12'!J19)*100</f>
        <v>2.3221848984956917</v>
      </c>
      <c r="K109" s="87">
        <f>+'C8,C10,C12'!K108/('C8,C10,C12'!K108+'C8,C10,C12'!K64+'C8,C10,C12'!K19)*100</f>
        <v>1.2987012987012987</v>
      </c>
      <c r="L109" s="87">
        <f>+'C8,C10,C12'!L108/('C8,C10,C12'!L108+'C8,C10,C12'!L64+'C8,C10,C12'!L19)*100</f>
        <v>1.3794027052363733</v>
      </c>
      <c r="M109" s="87">
        <f>+'C8,C10,C12'!M108/('C8,C10,C12'!M108+'C8,C10,C12'!M64+'C8,C10,C12'!M19)*100</f>
        <v>2.3213825122517409</v>
      </c>
      <c r="N109" s="87">
        <f>+'C8,C10,C12'!N108/('C8,C10,C12'!N108+'C8,C10,C12'!N64+'C8,C10,C12'!N19)*100</f>
        <v>1.6877637130801686</v>
      </c>
      <c r="O109" s="87">
        <f>+'C8,C10,C12'!O108/('C8,C10,C12'!O108+'C8,C10,C12'!O64+'C8,C10,C12'!O19)*100</f>
        <v>2.4700415749572024</v>
      </c>
      <c r="P109" s="87">
        <f>+'C8,C10,C12'!P108/('C8,C10,C12'!P108+'C8,C10,C12'!P64+'C8,C10,C12'!P19)*100</f>
        <v>0.8470941453999572</v>
      </c>
      <c r="Q109" s="87">
        <f>+'C8,C10,C12'!Q108/('C8,C10,C12'!Q108+'C8,C10,C12'!Q64+'C8,C10,C12'!Q19)*100</f>
        <v>2.3669201520912546</v>
      </c>
      <c r="R109" s="87">
        <f>+'C8,C10,C12'!R108/('C8,C10,C12'!R108+'C8,C10,C12'!R64+'C8,C10,C12'!R19)*100</f>
        <v>2.3944661227385597</v>
      </c>
      <c r="S109" s="87">
        <f>+'C8,C10,C12'!S108/('C8,C10,C12'!S108+'C8,C10,C12'!S64+'C8,C10,C12'!S19)*100</f>
        <v>2.042643229166667</v>
      </c>
      <c r="T109" s="87">
        <f>+'C8,C10,C12'!T108/('C8,C10,C12'!T108+'C8,C10,C12'!T64+'C8,C10,C12'!T19)*100</f>
        <v>0</v>
      </c>
      <c r="U109" s="87">
        <f>+'C8,C10,C12'!U108/('C8,C10,C12'!U108+'C8,C10,C12'!U64+'C8,C10,C12'!U19)*100</f>
        <v>0</v>
      </c>
    </row>
    <row r="110" spans="1:21" ht="15" customHeight="1" x14ac:dyDescent="0.25">
      <c r="A110" s="70"/>
      <c r="B110" s="88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</row>
    <row r="111" spans="1:21" ht="15" customHeight="1" x14ac:dyDescent="0.25">
      <c r="A111" s="72" t="s">
        <v>58</v>
      </c>
      <c r="B111" s="85">
        <f>+[1]ABSOL!L106/([1]ABSOL!L20+[1]ABSOL!L63+[1]ABSOL!L106)*100</f>
        <v>11.504569190600522</v>
      </c>
      <c r="C111" s="85">
        <f>+'C8,C10,C12'!C110/('C8,C10,C12'!C110+'C8,C10,C12'!C66+'C8,C10,C12'!C21)*100</f>
        <v>12.835392230141307</v>
      </c>
      <c r="D111" s="85">
        <f>+'C8,C10,C12'!D110/('C8,C10,C12'!D110+'C8,C10,C12'!D66+'C8,C10,C12'!D21)*100</f>
        <v>12.869714144065982</v>
      </c>
      <c r="E111" s="85">
        <f>+'C8,C10,C12'!E110/('C8,C10,C12'!E110+'C8,C10,C12'!E66+'C8,C10,C12'!E21)*100</f>
        <v>12.234231226657208</v>
      </c>
      <c r="F111" s="85">
        <f>+'C8,C10,C12'!F110/('C8,C10,C12'!F110+'C8,C10,C12'!F66+'C8,C10,C12'!F21)*100</f>
        <v>12.955047899778924</v>
      </c>
      <c r="G111" s="85">
        <f>+'C8,C10,C12'!G110/('C8,C10,C12'!G110+'C8,C10,C12'!G66+'C8,C10,C12'!G21)*100</f>
        <v>13.577884773742285</v>
      </c>
      <c r="H111" s="85">
        <f>+'C8,C10,C12'!H110/('C8,C10,C12'!H110+'C8,C10,C12'!H66+'C8,C10,C12'!H21)*100</f>
        <v>15.206528107925287</v>
      </c>
      <c r="I111" s="85">
        <f>+'C8,C10,C12'!I110/('C8,C10,C12'!I110+'C8,C10,C12'!I66+'C8,C10,C12'!I21)*100</f>
        <v>14.843263244505533</v>
      </c>
      <c r="J111" s="85">
        <f>+'C8,C10,C12'!J110/('C8,C10,C12'!J110+'C8,C10,C12'!J66+'C8,C10,C12'!J21)*100</f>
        <v>6.4874928623183186</v>
      </c>
      <c r="K111" s="85">
        <f>+'C8,C10,C12'!K110/('C8,C10,C12'!K110+'C8,C10,C12'!K66+'C8,C10,C12'!K21)*100</f>
        <v>8.3709809699884623</v>
      </c>
      <c r="L111" s="85">
        <f>+'C8,C10,C12'!L110/('C8,C10,C12'!L110+'C8,C10,C12'!L66+'C8,C10,C12'!L21)*100</f>
        <v>9.6685768992815184</v>
      </c>
      <c r="M111" s="85">
        <f>+'C8,C10,C12'!M110/('C8,C10,C12'!M110+'C8,C10,C12'!M66+'C8,C10,C12'!M21)*100</f>
        <v>8.9162276151078643</v>
      </c>
      <c r="N111" s="85">
        <f>+'C8,C10,C12'!N110/('C8,C10,C12'!N110+'C8,C10,C12'!N66+'C8,C10,C12'!N21)*100</f>
        <v>9.1029562597006528</v>
      </c>
      <c r="O111" s="85">
        <f>+'C8,C10,C12'!O110/('C8,C10,C12'!O110+'C8,C10,C12'!O66+'C8,C10,C12'!O21)*100</f>
        <v>9.3358691030781262</v>
      </c>
      <c r="P111" s="85">
        <f>+'C8,C10,C12'!P110/('C8,C10,C12'!P110+'C8,C10,C12'!P66+'C8,C10,C12'!P21)*100</f>
        <v>10.620736200795301</v>
      </c>
      <c r="Q111" s="85">
        <f>+'C8,C10,C12'!Q110/('C8,C10,C12'!Q110+'C8,C10,C12'!Q66+'C8,C10,C12'!Q21)*100</f>
        <v>11.364916655123054</v>
      </c>
      <c r="R111" s="85">
        <f>+'C8,C10,C12'!R110/('C8,C10,C12'!R110+'C8,C10,C12'!R66+'C8,C10,C12'!R21)*100</f>
        <v>10.894345802607353</v>
      </c>
      <c r="S111" s="85">
        <f>+'C8,C10,C12'!S110/('C8,C10,C12'!S110+'C8,C10,C12'!S66+'C8,C10,C12'!S21)*100</f>
        <v>10.72973685793475</v>
      </c>
      <c r="T111" s="85">
        <f>+'C8,C10,C12'!T110/('C8,C10,C12'!T110+'C8,C10,C12'!T66+'C8,C10,C12'!T21)*100</f>
        <v>2.7236824186299877E-3</v>
      </c>
      <c r="U111" s="85">
        <f>+'C8,C10,C12'!U110/('C8,C10,C12'!U110+'C8,C10,C12'!U66+'C8,C10,C12'!U21)*100</f>
        <v>0</v>
      </c>
    </row>
    <row r="112" spans="1:21" ht="15" customHeight="1" x14ac:dyDescent="0.25">
      <c r="A112" s="69" t="s">
        <v>50</v>
      </c>
      <c r="B112" s="86">
        <f>+[1]ABSOL!L107/([1]ABSOL!L21+[1]ABSOL!L64+[1]ABSOL!L107)*100</f>
        <v>12.529290844337668</v>
      </c>
      <c r="C112" s="86">
        <f>+'C8,C10,C12'!C111/('C8,C10,C12'!C111+'C8,C10,C12'!C67+'C8,C10,C12'!C22)*100</f>
        <v>13.328879510514009</v>
      </c>
      <c r="D112" s="86">
        <f>+'C8,C10,C12'!D111/('C8,C10,C12'!D111+'C8,C10,C12'!D67+'C8,C10,C12'!D22)*100</f>
        <v>13.587347232207044</v>
      </c>
      <c r="E112" s="86">
        <f>+'C8,C10,C12'!E111/('C8,C10,C12'!E111+'C8,C10,C12'!E67+'C8,C10,C12'!E22)*100</f>
        <v>13.117953943638724</v>
      </c>
      <c r="F112" s="86">
        <f>+'C8,C10,C12'!F111/('C8,C10,C12'!F111+'C8,C10,C12'!F67+'C8,C10,C12'!F22)*100</f>
        <v>13.546469853715703</v>
      </c>
      <c r="G112" s="86">
        <f>+'C8,C10,C12'!G111/('C8,C10,C12'!G111+'C8,C10,C12'!G67+'C8,C10,C12'!G22)*100</f>
        <v>14.185991878377019</v>
      </c>
      <c r="H112" s="86">
        <f>+'C8,C10,C12'!H111/('C8,C10,C12'!H111+'C8,C10,C12'!H67+'C8,C10,C12'!H22)*100</f>
        <v>16.226240769132918</v>
      </c>
      <c r="I112" s="86">
        <f>+'C8,C10,C12'!I111/('C8,C10,C12'!I111+'C8,C10,C12'!I67+'C8,C10,C12'!I22)*100</f>
        <v>15.748094934371748</v>
      </c>
      <c r="J112" s="86">
        <f>+'C8,C10,C12'!J111/('C8,C10,C12'!J111+'C8,C10,C12'!J67+'C8,C10,C12'!J22)*100</f>
        <v>6.439874814156048</v>
      </c>
      <c r="K112" s="86">
        <f>+'C8,C10,C12'!K111/('C8,C10,C12'!K111+'C8,C10,C12'!K67+'C8,C10,C12'!K22)*100</f>
        <v>8.800581376143759</v>
      </c>
      <c r="L112" s="86">
        <f>+'C8,C10,C12'!L111/('C8,C10,C12'!L111+'C8,C10,C12'!L67+'C8,C10,C12'!L22)*100</f>
        <v>10.028629490931865</v>
      </c>
      <c r="M112" s="86">
        <f>+'C8,C10,C12'!M111/('C8,C10,C12'!M111+'C8,C10,C12'!M67+'C8,C10,C12'!M22)*100</f>
        <v>9.4803255242940843</v>
      </c>
      <c r="N112" s="86">
        <f>+'C8,C10,C12'!N111/('C8,C10,C12'!N111+'C8,C10,C12'!N67+'C8,C10,C12'!N22)*100</f>
        <v>9.483981351329005</v>
      </c>
      <c r="O112" s="86">
        <f>+'C8,C10,C12'!O111/('C8,C10,C12'!O111+'C8,C10,C12'!O67+'C8,C10,C12'!O22)*100</f>
        <v>9.8799399699849921</v>
      </c>
      <c r="P112" s="86">
        <f>+'C8,C10,C12'!P111/('C8,C10,C12'!P111+'C8,C10,C12'!P67+'C8,C10,C12'!P22)*100</f>
        <v>11.703436132473653</v>
      </c>
      <c r="Q112" s="86">
        <f>+'C8,C10,C12'!Q111/('C8,C10,C12'!Q111+'C8,C10,C12'!Q67+'C8,C10,C12'!Q22)*100</f>
        <v>12.220160542132225</v>
      </c>
      <c r="R112" s="86">
        <f>+'C8,C10,C12'!R111/('C8,C10,C12'!R111+'C8,C10,C12'!R67+'C8,C10,C12'!R22)*100</f>
        <v>11.717899150511871</v>
      </c>
      <c r="S112" s="86">
        <f>+'C8,C10,C12'!S111/('C8,C10,C12'!S111+'C8,C10,C12'!S67+'C8,C10,C12'!S22)*100</f>
        <v>11.373225671649839</v>
      </c>
      <c r="T112" s="86">
        <f>+'C8,C10,C12'!T111/('C8,C10,C12'!T111+'C8,C10,C12'!T67+'C8,C10,C12'!T22)*100</f>
        <v>1.3146650890685596E-3</v>
      </c>
      <c r="U112" s="86">
        <f>+'C8,C10,C12'!U111/('C8,C10,C12'!U111+'C8,C10,C12'!U67+'C8,C10,C12'!U22)*100</f>
        <v>0</v>
      </c>
    </row>
    <row r="113" spans="1:21" ht="15" customHeight="1" x14ac:dyDescent="0.25">
      <c r="A113" s="69" t="s">
        <v>51</v>
      </c>
      <c r="B113" s="87">
        <f>+[1]ABSOL!L108/([1]ABSOL!L22+[1]ABSOL!L65+[1]ABSOL!L108)*100</f>
        <v>18.706376010643741</v>
      </c>
      <c r="C113" s="87">
        <f>+'C8,C10,C12'!C112/('C8,C10,C12'!C112+'C8,C10,C12'!C68+'C8,C10,C12'!C23)*100</f>
        <v>19.410939159459868</v>
      </c>
      <c r="D113" s="87">
        <f>+'C8,C10,C12'!D112/('C8,C10,C12'!D112+'C8,C10,C12'!D68+'C8,C10,C12'!D23)*100</f>
        <v>19.837940554300669</v>
      </c>
      <c r="E113" s="87">
        <f>+'C8,C10,C12'!E112/('C8,C10,C12'!E112+'C8,C10,C12'!E68+'C8,C10,C12'!E23)*100</f>
        <v>19.377486543412122</v>
      </c>
      <c r="F113" s="87">
        <f>+'C8,C10,C12'!F112/('C8,C10,C12'!F112+'C8,C10,C12'!F68+'C8,C10,C12'!F23)*100</f>
        <v>18.684264097170388</v>
      </c>
      <c r="G113" s="87">
        <f>+'C8,C10,C12'!G112/('C8,C10,C12'!G112+'C8,C10,C12'!G68+'C8,C10,C12'!G23)*100</f>
        <v>19.053394080435282</v>
      </c>
      <c r="H113" s="87">
        <f>+'C8,C10,C12'!H112/('C8,C10,C12'!H112+'C8,C10,C12'!H68+'C8,C10,C12'!H23)*100</f>
        <v>20.294257705381042</v>
      </c>
      <c r="I113" s="87">
        <f>+'C8,C10,C12'!I112/('C8,C10,C12'!I112+'C8,C10,C12'!I68+'C8,C10,C12'!I23)*100</f>
        <v>20.065469195903979</v>
      </c>
      <c r="J113" s="87">
        <f>+'C8,C10,C12'!J112/('C8,C10,C12'!J112+'C8,C10,C12'!J68+'C8,C10,C12'!J23)*100</f>
        <v>8.6981106971793505</v>
      </c>
      <c r="K113" s="87">
        <f>+'C8,C10,C12'!K112/('C8,C10,C12'!K112+'C8,C10,C12'!K68+'C8,C10,C12'!K23)*100</f>
        <v>11.396657023465123</v>
      </c>
      <c r="L113" s="87">
        <f>+'C8,C10,C12'!L112/('C8,C10,C12'!L112+'C8,C10,C12'!L68+'C8,C10,C12'!L23)*100</f>
        <v>12.223388167031882</v>
      </c>
      <c r="M113" s="87">
        <f>+'C8,C10,C12'!M112/('C8,C10,C12'!M112+'C8,C10,C12'!M68+'C8,C10,C12'!M23)*100</f>
        <v>11.97291803579343</v>
      </c>
      <c r="N113" s="87">
        <f>+'C8,C10,C12'!N112/('C8,C10,C12'!N112+'C8,C10,C12'!N68+'C8,C10,C12'!N23)*100</f>
        <v>11.598755736240722</v>
      </c>
      <c r="O113" s="87">
        <f>+'C8,C10,C12'!O112/('C8,C10,C12'!O112+'C8,C10,C12'!O68+'C8,C10,C12'!O23)*100</f>
        <v>11.847769371249674</v>
      </c>
      <c r="P113" s="87">
        <f>+'C8,C10,C12'!P112/('C8,C10,C12'!P112+'C8,C10,C12'!P68+'C8,C10,C12'!P23)*100</f>
        <v>15.427832067826619</v>
      </c>
      <c r="Q113" s="87">
        <f>+'C8,C10,C12'!Q112/('C8,C10,C12'!Q112+'C8,C10,C12'!Q68+'C8,C10,C12'!Q23)*100</f>
        <v>15.507413624283117</v>
      </c>
      <c r="R113" s="87">
        <f>+'C8,C10,C12'!R112/('C8,C10,C12'!R112+'C8,C10,C12'!R68+'C8,C10,C12'!R23)*100</f>
        <v>14.947422416004102</v>
      </c>
      <c r="S113" s="87">
        <f>+'C8,C10,C12'!S112/('C8,C10,C12'!S112+'C8,C10,C12'!S68+'C8,C10,C12'!S23)*100</f>
        <v>14.429681537500869</v>
      </c>
      <c r="T113" s="87">
        <f>+'C8,C10,C12'!T112/('C8,C10,C12'!T112+'C8,C10,C12'!T68+'C8,C10,C12'!T23)*100</f>
        <v>0</v>
      </c>
      <c r="U113" s="87">
        <f>+'C8,C10,C12'!U112/('C8,C10,C12'!U112+'C8,C10,C12'!U68+'C8,C10,C12'!U23)*100</f>
        <v>0</v>
      </c>
    </row>
    <row r="114" spans="1:21" ht="15" customHeight="1" x14ac:dyDescent="0.25">
      <c r="A114" s="69" t="s">
        <v>52</v>
      </c>
      <c r="B114" s="87">
        <f>+[1]ABSOL!L109/([1]ABSOL!L23+[1]ABSOL!L66+[1]ABSOL!L109)*100</f>
        <v>12.717168307061053</v>
      </c>
      <c r="C114" s="87">
        <f>+'C8,C10,C12'!C113/('C8,C10,C12'!C113+'C8,C10,C12'!C69+'C8,C10,C12'!C24)*100</f>
        <v>12.554963530081217</v>
      </c>
      <c r="D114" s="87">
        <f>+'C8,C10,C12'!D113/('C8,C10,C12'!D113+'C8,C10,C12'!D69+'C8,C10,C12'!D24)*100</f>
        <v>12.073099129073295</v>
      </c>
      <c r="E114" s="87">
        <f>+'C8,C10,C12'!E113/('C8,C10,C12'!E113+'C8,C10,C12'!E69+'C8,C10,C12'!E24)*100</f>
        <v>11.404852278528779</v>
      </c>
      <c r="F114" s="87">
        <f>+'C8,C10,C12'!F113/('C8,C10,C12'!F113+'C8,C10,C12'!F69+'C8,C10,C12'!F24)*100</f>
        <v>13.375132883518104</v>
      </c>
      <c r="G114" s="87">
        <f>+'C8,C10,C12'!G113/('C8,C10,C12'!G113+'C8,C10,C12'!G69+'C8,C10,C12'!G24)*100</f>
        <v>14.781163900982186</v>
      </c>
      <c r="H114" s="87">
        <f>+'C8,C10,C12'!H113/('C8,C10,C12'!H113+'C8,C10,C12'!H69+'C8,C10,C12'!H24)*100</f>
        <v>15.888982407160308</v>
      </c>
      <c r="I114" s="87">
        <f>+'C8,C10,C12'!I113/('C8,C10,C12'!I113+'C8,C10,C12'!I69+'C8,C10,C12'!I24)*100</f>
        <v>15.781518097883815</v>
      </c>
      <c r="J114" s="87">
        <f>+'C8,C10,C12'!J113/('C8,C10,C12'!J113+'C8,C10,C12'!J69+'C8,C10,C12'!J24)*100</f>
        <v>6.2577958182702274</v>
      </c>
      <c r="K114" s="87">
        <f>+'C8,C10,C12'!K113/('C8,C10,C12'!K113+'C8,C10,C12'!K69+'C8,C10,C12'!K24)*100</f>
        <v>8.7040855911958683</v>
      </c>
      <c r="L114" s="87">
        <f>+'C8,C10,C12'!L113/('C8,C10,C12'!L113+'C8,C10,C12'!L69+'C8,C10,C12'!L24)*100</f>
        <v>10.251677186296693</v>
      </c>
      <c r="M114" s="87">
        <f>+'C8,C10,C12'!M113/('C8,C10,C12'!M113+'C8,C10,C12'!M69+'C8,C10,C12'!M24)*100</f>
        <v>9.1563227307990687</v>
      </c>
      <c r="N114" s="87">
        <f>+'C8,C10,C12'!N113/('C8,C10,C12'!N113+'C8,C10,C12'!N69+'C8,C10,C12'!N24)*100</f>
        <v>9.7561457202093003</v>
      </c>
      <c r="O114" s="87">
        <f>+'C8,C10,C12'!O113/('C8,C10,C12'!O113+'C8,C10,C12'!O69+'C8,C10,C12'!O24)*100</f>
        <v>10.649494794856093</v>
      </c>
      <c r="P114" s="87">
        <f>+'C8,C10,C12'!P113/('C8,C10,C12'!P113+'C8,C10,C12'!P69+'C8,C10,C12'!P24)*100</f>
        <v>12.082446293787498</v>
      </c>
      <c r="Q114" s="87">
        <f>+'C8,C10,C12'!Q113/('C8,C10,C12'!Q113+'C8,C10,C12'!Q69+'C8,C10,C12'!Q24)*100</f>
        <v>13.087748344370862</v>
      </c>
      <c r="R114" s="87">
        <f>+'C8,C10,C12'!R113/('C8,C10,C12'!R113+'C8,C10,C12'!R69+'C8,C10,C12'!R24)*100</f>
        <v>12.013427016658675</v>
      </c>
      <c r="S114" s="87">
        <f>+'C8,C10,C12'!S113/('C8,C10,C12'!S113+'C8,C10,C12'!S69+'C8,C10,C12'!S24)*100</f>
        <v>11.966865339933326</v>
      </c>
      <c r="T114" s="87">
        <f>+'C8,C10,C12'!T113/('C8,C10,C12'!T113+'C8,C10,C12'!T69+'C8,C10,C12'!T24)*100</f>
        <v>1.9812180528588977E-3</v>
      </c>
      <c r="U114" s="87">
        <f>+'C8,C10,C12'!U113/('C8,C10,C12'!U113+'C8,C10,C12'!U69+'C8,C10,C12'!U24)*100</f>
        <v>0</v>
      </c>
    </row>
    <row r="115" spans="1:21" ht="15" customHeight="1" x14ac:dyDescent="0.25">
      <c r="A115" s="69" t="s">
        <v>53</v>
      </c>
      <c r="B115" s="87">
        <f>+[1]ABSOL!L110/([1]ABSOL!L24+[1]ABSOL!L67+[1]ABSOL!L110)*100</f>
        <v>2.5122370255113617</v>
      </c>
      <c r="C115" s="87">
        <f>+'C8,C10,C12'!C114/('C8,C10,C12'!C114+'C8,C10,C12'!C70+'C8,C10,C12'!C25)*100</f>
        <v>4.0540971579853906</v>
      </c>
      <c r="D115" s="87">
        <f>+'C8,C10,C12'!D114/('C8,C10,C12'!D114+'C8,C10,C12'!D70+'C8,C10,C12'!D25)*100</f>
        <v>4.4293287347512296</v>
      </c>
      <c r="E115" s="87">
        <f>+'C8,C10,C12'!E114/('C8,C10,C12'!E114+'C8,C10,C12'!E70+'C8,C10,C12'!E25)*100</f>
        <v>4.495620395614595</v>
      </c>
      <c r="F115" s="87">
        <f>+'C8,C10,C12'!F114/('C8,C10,C12'!F114+'C8,C10,C12'!F70+'C8,C10,C12'!F25)*100</f>
        <v>5.8470373270686506</v>
      </c>
      <c r="G115" s="87">
        <f>+'C8,C10,C12'!G114/('C8,C10,C12'!G114+'C8,C10,C12'!G70+'C8,C10,C12'!G25)*100</f>
        <v>6.138050470064325</v>
      </c>
      <c r="H115" s="87">
        <f>+'C8,C10,C12'!H114/('C8,C10,C12'!H114+'C8,C10,C12'!H70+'C8,C10,C12'!H25)*100</f>
        <v>10.407285351311916</v>
      </c>
      <c r="I115" s="87">
        <f>+'C8,C10,C12'!I114/('C8,C10,C12'!I114+'C8,C10,C12'!I70+'C8,C10,C12'!I25)*100</f>
        <v>9.3446151562384028</v>
      </c>
      <c r="J115" s="87">
        <f>+'C8,C10,C12'!J114/('C8,C10,C12'!J114+'C8,C10,C12'!J70+'C8,C10,C12'!J25)*100</f>
        <v>3.2504012841091492</v>
      </c>
      <c r="K115" s="87">
        <f>+'C8,C10,C12'!K114/('C8,C10,C12'!K114+'C8,C10,C12'!K70+'C8,C10,C12'!K25)*100</f>
        <v>4.8969328818960367</v>
      </c>
      <c r="L115" s="87">
        <f>+'C8,C10,C12'!L114/('C8,C10,C12'!L114+'C8,C10,C12'!L70+'C8,C10,C12'!L25)*100</f>
        <v>6.3126543658288545</v>
      </c>
      <c r="M115" s="87">
        <f>+'C8,C10,C12'!M114/('C8,C10,C12'!M114+'C8,C10,C12'!M70+'C8,C10,C12'!M25)*100</f>
        <v>5.912602666276717</v>
      </c>
      <c r="N115" s="87">
        <f>+'C8,C10,C12'!N114/('C8,C10,C12'!N114+'C8,C10,C12'!N70+'C8,C10,C12'!N25)*100</f>
        <v>5.854947166186359</v>
      </c>
      <c r="O115" s="87">
        <f>+'C8,C10,C12'!O114/('C8,C10,C12'!O114+'C8,C10,C12'!O70+'C8,C10,C12'!O25)*100</f>
        <v>6.0796447635693704</v>
      </c>
      <c r="P115" s="87">
        <f>+'C8,C10,C12'!P114/('C8,C10,C12'!P114+'C8,C10,C12'!P70+'C8,C10,C12'!P25)*100</f>
        <v>6.2948171008441491</v>
      </c>
      <c r="Q115" s="87">
        <f>+'C8,C10,C12'!Q114/('C8,C10,C12'!Q114+'C8,C10,C12'!Q70+'C8,C10,C12'!Q25)*100</f>
        <v>6.9019752972197814</v>
      </c>
      <c r="R115" s="87">
        <f>+'C8,C10,C12'!R114/('C8,C10,C12'!R114+'C8,C10,C12'!R70+'C8,C10,C12'!R25)*100</f>
        <v>6.6997825227362595</v>
      </c>
      <c r="S115" s="87">
        <f>+'C8,C10,C12'!S114/('C8,C10,C12'!S114+'C8,C10,C12'!S70+'C8,C10,C12'!S25)*100</f>
        <v>6.3854047890535917</v>
      </c>
      <c r="T115" s="87">
        <f>+'C8,C10,C12'!T114/('C8,C10,C12'!T114+'C8,C10,C12'!T70+'C8,C10,C12'!T25)*100</f>
        <v>2.2971079411021524E-3</v>
      </c>
      <c r="U115" s="87">
        <f>+'C8,C10,C12'!U114/('C8,C10,C12'!U114+'C8,C10,C12'!U70+'C8,C10,C12'!U25)*100</f>
        <v>0</v>
      </c>
    </row>
    <row r="116" spans="1:21" ht="15" customHeight="1" x14ac:dyDescent="0.25">
      <c r="A116" s="70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</row>
    <row r="117" spans="1:21" ht="15" customHeight="1" x14ac:dyDescent="0.25">
      <c r="A117" s="78" t="s">
        <v>54</v>
      </c>
      <c r="B117" s="86">
        <f>+[1]ABSOL!L112/([1]ABSOL!L26+[1]ABSOL!L69+[1]ABSOL!L112)*100</f>
        <v>8.5585037818907033</v>
      </c>
      <c r="C117" s="86">
        <f>+'C8,C10,C12'!C116/('C8,C10,C12'!C116+'C8,C10,C12'!C72+'C8,C10,C12'!C27)*100</f>
        <v>11.551344017637581</v>
      </c>
      <c r="D117" s="86">
        <f>+'C8,C10,C12'!D116/('C8,C10,C12'!D116+'C8,C10,C12'!D72+'C8,C10,C12'!D27)*100</f>
        <v>11.01554613365637</v>
      </c>
      <c r="E117" s="86">
        <f>+'C8,C10,C12'!E116/('C8,C10,C12'!E116+'C8,C10,C12'!E72+'C8,C10,C12'!E27)*100</f>
        <v>9.8821552036976907</v>
      </c>
      <c r="F117" s="86">
        <f>+'C8,C10,C12'!F116/('C8,C10,C12'!F116+'C8,C10,C12'!F72+'C8,C10,C12'!F27)*100</f>
        <v>11.367806193132886</v>
      </c>
      <c r="G117" s="86">
        <f>+'C8,C10,C12'!G116/('C8,C10,C12'!G116+'C8,C10,C12'!G72+'C8,C10,C12'!G27)*100</f>
        <v>12.001183411357269</v>
      </c>
      <c r="H117" s="86">
        <f>+'C8,C10,C12'!H116/('C8,C10,C12'!H116+'C8,C10,C12'!H72+'C8,C10,C12'!H27)*100</f>
        <v>12.691545574636724</v>
      </c>
      <c r="I117" s="86">
        <f>+'C8,C10,C12'!I116/('C8,C10,C12'!I116+'C8,C10,C12'!I72+'C8,C10,C12'!I27)*100</f>
        <v>12.64515918580376</v>
      </c>
      <c r="J117" s="86">
        <f>+'C8,C10,C12'!J116/('C8,C10,C12'!J116+'C8,C10,C12'!J72+'C8,C10,C12'!J27)*100</f>
        <v>6.6022913256955809</v>
      </c>
      <c r="K117" s="86">
        <f>+'C8,C10,C12'!K116/('C8,C10,C12'!K116+'C8,C10,C12'!K72+'C8,C10,C12'!K27)*100</f>
        <v>7.3620678954881154</v>
      </c>
      <c r="L117" s="86">
        <f>+'C8,C10,C12'!L116/('C8,C10,C12'!L116+'C8,C10,C12'!L72+'C8,C10,C12'!L27)*100</f>
        <v>8.8012069522915155</v>
      </c>
      <c r="M117" s="86">
        <f>+'C8,C10,C12'!M116/('C8,C10,C12'!M116+'C8,C10,C12'!M72+'C8,C10,C12'!M27)*100</f>
        <v>7.5367163439961624</v>
      </c>
      <c r="N117" s="86">
        <f>+'C8,C10,C12'!N116/('C8,C10,C12'!N116+'C8,C10,C12'!N72+'C8,C10,C12'!N27)*100</f>
        <v>8.1539217084105644</v>
      </c>
      <c r="O117" s="86">
        <f>+'C8,C10,C12'!O116/('C8,C10,C12'!O116+'C8,C10,C12'!O72+'C8,C10,C12'!O27)*100</f>
        <v>7.9853538167635119</v>
      </c>
      <c r="P117" s="86">
        <f>+'C8,C10,C12'!P116/('C8,C10,C12'!P116+'C8,C10,C12'!P72+'C8,C10,C12'!P27)*100</f>
        <v>8.0401777448620617</v>
      </c>
      <c r="Q117" s="86">
        <f>+'C8,C10,C12'!Q116/('C8,C10,C12'!Q116+'C8,C10,C12'!Q72+'C8,C10,C12'!Q27)*100</f>
        <v>9.4892663364000942</v>
      </c>
      <c r="R117" s="86">
        <f>+'C8,C10,C12'!R116/('C8,C10,C12'!R116+'C8,C10,C12'!R72+'C8,C10,C12'!R27)*100</f>
        <v>9.1470987493862452</v>
      </c>
      <c r="S117" s="86">
        <f>+'C8,C10,C12'!S116/('C8,C10,C12'!S116+'C8,C10,C12'!S72+'C8,C10,C12'!S27)*100</f>
        <v>9.3206204891296327</v>
      </c>
      <c r="T117" s="86">
        <f>+'C8,C10,C12'!T116/('C8,C10,C12'!T116+'C8,C10,C12'!T72+'C8,C10,C12'!T27)*100</f>
        <v>5.8685446009389668E-3</v>
      </c>
      <c r="U117" s="86">
        <f>+'C8,C10,C12'!U116/('C8,C10,C12'!U116+'C8,C10,C12'!U72+'C8,C10,C12'!U27)*100</f>
        <v>0</v>
      </c>
    </row>
    <row r="118" spans="1:21" ht="15" customHeight="1" x14ac:dyDescent="0.25">
      <c r="A118" s="78" t="s">
        <v>55</v>
      </c>
      <c r="B118" s="87">
        <f>+[1]ABSOL!L113/([1]ABSOL!L27+[1]ABSOL!L70+[1]ABSOL!L113)*100</f>
        <v>13.218341729997437</v>
      </c>
      <c r="C118" s="87">
        <f>+'C8,C10,C12'!C117/('C8,C10,C12'!C117+'C8,C10,C12'!C73+'C8,C10,C12'!C28)*100</f>
        <v>17.31879639923968</v>
      </c>
      <c r="D118" s="87">
        <f>+'C8,C10,C12'!D117/('C8,C10,C12'!D117+'C8,C10,C12'!D73+'C8,C10,C12'!D28)*100</f>
        <v>16.710365320748121</v>
      </c>
      <c r="E118" s="87">
        <f>+'C8,C10,C12'!E117/('C8,C10,C12'!E117+'C8,C10,C12'!E73+'C8,C10,C12'!E28)*100</f>
        <v>15.488329550459026</v>
      </c>
      <c r="F118" s="87">
        <f>+'C8,C10,C12'!F117/('C8,C10,C12'!F117+'C8,C10,C12'!F73+'C8,C10,C12'!F28)*100</f>
        <v>16.790221080030314</v>
      </c>
      <c r="G118" s="87">
        <f>+'C8,C10,C12'!G117/('C8,C10,C12'!G117+'C8,C10,C12'!G73+'C8,C10,C12'!G28)*100</f>
        <v>17.788752878438977</v>
      </c>
      <c r="H118" s="87">
        <f>+'C8,C10,C12'!H117/('C8,C10,C12'!H117+'C8,C10,C12'!H73+'C8,C10,C12'!H28)*100</f>
        <v>18.742170595604147</v>
      </c>
      <c r="I118" s="87">
        <f>+'C8,C10,C12'!I117/('C8,C10,C12'!I117+'C8,C10,C12'!I73+'C8,C10,C12'!I28)*100</f>
        <v>18.6880355628345</v>
      </c>
      <c r="J118" s="87">
        <f>+'C8,C10,C12'!J117/('C8,C10,C12'!J117+'C8,C10,C12'!J73+'C8,C10,C12'!J28)*100</f>
        <v>9.3360525719465226</v>
      </c>
      <c r="K118" s="87">
        <f>+'C8,C10,C12'!K117/('C8,C10,C12'!K117+'C8,C10,C12'!K73+'C8,C10,C12'!K28)*100</f>
        <v>10.475769952533392</v>
      </c>
      <c r="L118" s="87">
        <f>+'C8,C10,C12'!L117/('C8,C10,C12'!L117+'C8,C10,C12'!L73+'C8,C10,C12'!L28)*100</f>
        <v>12.110927152317881</v>
      </c>
      <c r="M118" s="87">
        <f>+'C8,C10,C12'!M117/('C8,C10,C12'!M117+'C8,C10,C12'!M73+'C8,C10,C12'!M28)*100</f>
        <v>10.783714730059987</v>
      </c>
      <c r="N118" s="87">
        <f>+'C8,C10,C12'!N117/('C8,C10,C12'!N117+'C8,C10,C12'!N73+'C8,C10,C12'!N28)*100</f>
        <v>11.956396021281519</v>
      </c>
      <c r="O118" s="87">
        <f>+'C8,C10,C12'!O117/('C8,C10,C12'!O117+'C8,C10,C12'!O73+'C8,C10,C12'!O28)*100</f>
        <v>11.678195663547056</v>
      </c>
      <c r="P118" s="87">
        <f>+'C8,C10,C12'!P117/('C8,C10,C12'!P117+'C8,C10,C12'!P73+'C8,C10,C12'!P28)*100</f>
        <v>12.232560731000669</v>
      </c>
      <c r="Q118" s="87">
        <f>+'C8,C10,C12'!Q117/('C8,C10,C12'!Q117+'C8,C10,C12'!Q73+'C8,C10,C12'!Q28)*100</f>
        <v>13.233617100273159</v>
      </c>
      <c r="R118" s="87">
        <f>+'C8,C10,C12'!R117/('C8,C10,C12'!R117+'C8,C10,C12'!R73+'C8,C10,C12'!R28)*100</f>
        <v>13.755933803666501</v>
      </c>
      <c r="S118" s="87">
        <f>+'C8,C10,C12'!S117/('C8,C10,C12'!S117+'C8,C10,C12'!S73+'C8,C10,C12'!S28)*100</f>
        <v>13.61471142129168</v>
      </c>
      <c r="T118" s="87">
        <f>+'C8,C10,C12'!T117/('C8,C10,C12'!T117+'C8,C10,C12'!T73+'C8,C10,C12'!T28)*100</f>
        <v>1.0617401921749748E-2</v>
      </c>
      <c r="U118" s="87">
        <f>+'C8,C10,C12'!U117/('C8,C10,C12'!U117+'C8,C10,C12'!U73+'C8,C10,C12'!U28)*100</f>
        <v>0</v>
      </c>
    </row>
    <row r="119" spans="1:21" ht="15" customHeight="1" x14ac:dyDescent="0.25">
      <c r="A119" s="78" t="s">
        <v>56</v>
      </c>
      <c r="B119" s="87">
        <f>+[1]ABSOL!L114/([1]ABSOL!L28+[1]ABSOL!L71+[1]ABSOL!L114)*100</f>
        <v>2.4176954732510287</v>
      </c>
      <c r="C119" s="87">
        <f>+'C8,C10,C12'!C118/('C8,C10,C12'!C118+'C8,C10,C12'!C74+'C8,C10,C12'!C29)*100</f>
        <v>3.2491353107640708</v>
      </c>
      <c r="D119" s="87">
        <f>+'C8,C10,C12'!D118/('C8,C10,C12'!D118+'C8,C10,C12'!D74+'C8,C10,C12'!D29)*100</f>
        <v>3.2495313175984233</v>
      </c>
      <c r="E119" s="87">
        <f>+'C8,C10,C12'!E118/('C8,C10,C12'!E118+'C8,C10,C12'!E74+'C8,C10,C12'!E29)*100</f>
        <v>2.666666666666667</v>
      </c>
      <c r="F119" s="87">
        <f>+'C8,C10,C12'!F118/('C8,C10,C12'!F118+'C8,C10,C12'!F74+'C8,C10,C12'!F29)*100</f>
        <v>4.2579181572288638</v>
      </c>
      <c r="G119" s="87">
        <f>+'C8,C10,C12'!G118/('C8,C10,C12'!G118+'C8,C10,C12'!G74+'C8,C10,C12'!G29)*100</f>
        <v>4.2284345707560806</v>
      </c>
      <c r="H119" s="87">
        <f>+'C8,C10,C12'!H118/('C8,C10,C12'!H118+'C8,C10,C12'!H74+'C8,C10,C12'!H29)*100</f>
        <v>4.3591875519657917</v>
      </c>
      <c r="I119" s="87">
        <f>+'C8,C10,C12'!I118/('C8,C10,C12'!I118+'C8,C10,C12'!I74+'C8,C10,C12'!I29)*100</f>
        <v>5.0566598550993875</v>
      </c>
      <c r="J119" s="87">
        <f>+'C8,C10,C12'!J118/('C8,C10,C12'!J118+'C8,C10,C12'!J74+'C8,C10,C12'!J29)*100</f>
        <v>2.8877758647675695</v>
      </c>
      <c r="K119" s="87">
        <f>+'C8,C10,C12'!K118/('C8,C10,C12'!K118+'C8,C10,C12'!K74+'C8,C10,C12'!K29)*100</f>
        <v>3.4019214224261547</v>
      </c>
      <c r="L119" s="87">
        <f>+'C8,C10,C12'!L118/('C8,C10,C12'!L118+'C8,C10,C12'!L74+'C8,C10,C12'!L29)*100</f>
        <v>4.6714506824257773</v>
      </c>
      <c r="M119" s="87">
        <f>+'C8,C10,C12'!M118/('C8,C10,C12'!M118+'C8,C10,C12'!M74+'C8,C10,C12'!M29)*100</f>
        <v>3.477218225419664</v>
      </c>
      <c r="N119" s="87">
        <f>+'C8,C10,C12'!N118/('C8,C10,C12'!N118+'C8,C10,C12'!N74+'C8,C10,C12'!N29)*100</f>
        <v>3.5820472886875265</v>
      </c>
      <c r="O119" s="87">
        <f>+'C8,C10,C12'!O118/('C8,C10,C12'!O118+'C8,C10,C12'!O74+'C8,C10,C12'!O29)*100</f>
        <v>3.5437824018180528</v>
      </c>
      <c r="P119" s="87">
        <f>+'C8,C10,C12'!P118/('C8,C10,C12'!P118+'C8,C10,C12'!P74+'C8,C10,C12'!P29)*100</f>
        <v>2.8837700017583963</v>
      </c>
      <c r="Q119" s="87">
        <f>+'C8,C10,C12'!Q118/('C8,C10,C12'!Q118+'C8,C10,C12'!Q74+'C8,C10,C12'!Q29)*100</f>
        <v>4.8526746761527617</v>
      </c>
      <c r="R119" s="87">
        <f>+'C8,C10,C12'!R118/('C8,C10,C12'!R118+'C8,C10,C12'!R74+'C8,C10,C12'!R29)*100</f>
        <v>3.5588235294117649</v>
      </c>
      <c r="S119" s="87">
        <f>+'C8,C10,C12'!S118/('C8,C10,C12'!S118+'C8,C10,C12'!S74+'C8,C10,C12'!S29)*100</f>
        <v>4.5002734261910122</v>
      </c>
      <c r="T119" s="87">
        <f>+'C8,C10,C12'!T118/('C8,C10,C12'!T118+'C8,C10,C12'!T74+'C8,C10,C12'!T29)*100</f>
        <v>0</v>
      </c>
      <c r="U119" s="87">
        <f>+'C8,C10,C12'!U118/('C8,C10,C12'!U118+'C8,C10,C12'!U74+'C8,C10,C12'!U29)*100</f>
        <v>0</v>
      </c>
    </row>
    <row r="120" spans="1:21" ht="15" customHeight="1" x14ac:dyDescent="0.25">
      <c r="A120" s="78" t="s">
        <v>57</v>
      </c>
      <c r="B120" s="93" t="s">
        <v>61</v>
      </c>
      <c r="C120" s="93" t="s">
        <v>61</v>
      </c>
      <c r="D120" s="93" t="s">
        <v>61</v>
      </c>
      <c r="E120" s="93" t="s">
        <v>61</v>
      </c>
      <c r="F120" s="93" t="s">
        <v>61</v>
      </c>
      <c r="G120" s="93">
        <f>+'C8,C10,C12'!G119/('C8,C10,C12'!G119+'C8,C10,C12'!G75+'C8,C10,C12'!G30)*100</f>
        <v>0.41666666666666669</v>
      </c>
      <c r="H120" s="93">
        <f>+'C8,C10,C12'!H119/('C8,C10,C12'!H119+'C8,C10,C12'!H75+'C8,C10,C12'!H30)*100</f>
        <v>1.1173184357541899</v>
      </c>
      <c r="I120" s="93">
        <f>+'C8,C10,C12'!I119/('C8,C10,C12'!I119+'C8,C10,C12'!I75+'C8,C10,C12'!I30)*100</f>
        <v>0.98039215686274506</v>
      </c>
      <c r="J120" s="93" t="s">
        <v>61</v>
      </c>
      <c r="K120" s="93" t="s">
        <v>61</v>
      </c>
      <c r="L120" s="93" t="s">
        <v>61</v>
      </c>
      <c r="M120" s="93" t="s">
        <v>61</v>
      </c>
      <c r="N120" s="93" t="s">
        <v>61</v>
      </c>
      <c r="O120" s="93" t="s">
        <v>61</v>
      </c>
      <c r="P120" s="93" t="s">
        <v>61</v>
      </c>
      <c r="Q120" s="93" t="s">
        <v>61</v>
      </c>
      <c r="R120" s="93" t="s">
        <v>61</v>
      </c>
      <c r="S120" s="93" t="s">
        <v>61</v>
      </c>
      <c r="T120" s="93" t="s">
        <v>61</v>
      </c>
      <c r="U120" s="93" t="s">
        <v>61</v>
      </c>
    </row>
    <row r="121" spans="1:21" ht="15" customHeight="1" x14ac:dyDescent="0.25">
      <c r="A121" s="70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</row>
    <row r="122" spans="1:21" ht="15" customHeight="1" x14ac:dyDescent="0.25">
      <c r="A122" s="89" t="s">
        <v>59</v>
      </c>
      <c r="B122" s="85">
        <f>+[1]ABSOL!L117/([1]ABSOL!L31+[1]ABSOL!L74+[1]ABSOL!L117)*100</f>
        <v>8.8443701593728665</v>
      </c>
      <c r="C122" s="85">
        <f>+'C8,C10,C12'!C121/('C8,C10,C12'!C121+'C8,C10,C12'!C77+'C8,C10,C12'!C32)*100</f>
        <v>9.4459520578923559</v>
      </c>
      <c r="D122" s="85">
        <f>+'C8,C10,C12'!D121/('C8,C10,C12'!D121+'C8,C10,C12'!D77+'C8,C10,C12'!D32)*100</f>
        <v>10.411794837531458</v>
      </c>
      <c r="E122" s="85">
        <f>+'C8,C10,C12'!E121/('C8,C10,C12'!E121+'C8,C10,C12'!E77+'C8,C10,C12'!E32)*100</f>
        <v>9.7064062281105539</v>
      </c>
      <c r="F122" s="85">
        <f>+'C8,C10,C12'!F121/('C8,C10,C12'!F121+'C8,C10,C12'!F77+'C8,C10,C12'!F32)*100</f>
        <v>9.693302485614284</v>
      </c>
      <c r="G122" s="85">
        <f>+'C8,C10,C12'!G121/('C8,C10,C12'!G121+'C8,C10,C12'!G77+'C8,C10,C12'!G32)*100</f>
        <v>12.092246119173904</v>
      </c>
      <c r="H122" s="85">
        <f>+'C8,C10,C12'!H121/('C8,C10,C12'!H121+'C8,C10,C12'!H77+'C8,C10,C12'!H32)*100</f>
        <v>12.103189635578453</v>
      </c>
      <c r="I122" s="85">
        <f>+'C8,C10,C12'!I121/('C8,C10,C12'!I121+'C8,C10,C12'!I77+'C8,C10,C12'!I32)*100</f>
        <v>12.030772588389349</v>
      </c>
      <c r="J122" s="85">
        <f>+'C8,C10,C12'!J121/('C8,C10,C12'!J121+'C8,C10,C12'!J77+'C8,C10,C12'!J32)*100</f>
        <v>3.976984557267528</v>
      </c>
      <c r="K122" s="85">
        <f>+'C8,C10,C12'!K121/('C8,C10,C12'!K121+'C8,C10,C12'!K77+'C8,C10,C12'!K32)*100</f>
        <v>6.1871501461336509</v>
      </c>
      <c r="L122" s="85">
        <f>+'C8,C10,C12'!L121/('C8,C10,C12'!L121+'C8,C10,C12'!L77+'C8,C10,C12'!L32)*100</f>
        <v>7.1325150547895619</v>
      </c>
      <c r="M122" s="85">
        <f>+'C8,C10,C12'!M121/('C8,C10,C12'!M121+'C8,C10,C12'!M77+'C8,C10,C12'!M32)*100</f>
        <v>7.0805374579603244</v>
      </c>
      <c r="N122" s="85">
        <f>+'C8,C10,C12'!N121/('C8,C10,C12'!N121+'C8,C10,C12'!N77+'C8,C10,C12'!N32)*100</f>
        <v>7.4047965443282893</v>
      </c>
      <c r="O122" s="85">
        <f>+'C8,C10,C12'!O121/('C8,C10,C12'!O121+'C8,C10,C12'!O77+'C8,C10,C12'!O32)*100</f>
        <v>8.197821768614288</v>
      </c>
      <c r="P122" s="85">
        <f>+'C8,C10,C12'!P121/('C8,C10,C12'!P121+'C8,C10,C12'!P77+'C8,C10,C12'!P32)*100</f>
        <v>7.3618719480455095</v>
      </c>
      <c r="Q122" s="85">
        <f>+'C8,C10,C12'!Q121/('C8,C10,C12'!Q121+'C8,C10,C12'!Q77+'C8,C10,C12'!Q32)*100</f>
        <v>7.4642286483174543</v>
      </c>
      <c r="R122" s="85">
        <f>+'C8,C10,C12'!R121/('C8,C10,C12'!R121+'C8,C10,C12'!R77+'C8,C10,C12'!R32)*100</f>
        <v>7.7339901477832509</v>
      </c>
      <c r="S122" s="85">
        <f>+'C8,C10,C12'!S121/('C8,C10,C12'!S121+'C8,C10,C12'!S77+'C8,C10,C12'!S32)*100</f>
        <v>6.2744642546024743</v>
      </c>
      <c r="T122" s="85">
        <f>+'C8,C10,C12'!T121/('C8,C10,C12'!T121+'C8,C10,C12'!T77+'C8,C10,C12'!T32)*100</f>
        <v>0</v>
      </c>
      <c r="U122" s="85">
        <f>+'C8,C10,C12'!U121/('C8,C10,C12'!U121+'C8,C10,C12'!U77+'C8,C10,C12'!U32)*100</f>
        <v>0</v>
      </c>
    </row>
    <row r="123" spans="1:21" ht="15" customHeight="1" x14ac:dyDescent="0.25">
      <c r="A123" s="69" t="s">
        <v>50</v>
      </c>
      <c r="B123" s="87">
        <f>+[1]ABSOL!L118/([1]ABSOL!L32+[1]ABSOL!L75+[1]ABSOL!L118)*100</f>
        <v>10.548878511827299</v>
      </c>
      <c r="C123" s="87">
        <f>+'C8,C10,C12'!C122/('C8,C10,C12'!C122+'C8,C10,C12'!C78+'C8,C10,C12'!C33)*100</f>
        <v>11.222589594497016</v>
      </c>
      <c r="D123" s="87">
        <f>+'C8,C10,C12'!D122/('C8,C10,C12'!D122+'C8,C10,C12'!D78+'C8,C10,C12'!D33)*100</f>
        <v>12.361032598454871</v>
      </c>
      <c r="E123" s="87">
        <f>+'C8,C10,C12'!E122/('C8,C10,C12'!E122+'C8,C10,C12'!E78+'C8,C10,C12'!E33)*100</f>
        <v>12.139221802659662</v>
      </c>
      <c r="F123" s="87">
        <f>+'C8,C10,C12'!F122/('C8,C10,C12'!F122+'C8,C10,C12'!F78+'C8,C10,C12'!F33)*100</f>
        <v>11.41955429601958</v>
      </c>
      <c r="G123" s="87">
        <f>+'C8,C10,C12'!G122/('C8,C10,C12'!G122+'C8,C10,C12'!G78+'C8,C10,C12'!G33)*100</f>
        <v>14.962226510121987</v>
      </c>
      <c r="H123" s="87">
        <f>+'C8,C10,C12'!H122/('C8,C10,C12'!H122+'C8,C10,C12'!H78+'C8,C10,C12'!H33)*100</f>
        <v>15.403519119237197</v>
      </c>
      <c r="I123" s="87">
        <f>+'C8,C10,C12'!I122/('C8,C10,C12'!I122+'C8,C10,C12'!I78+'C8,C10,C12'!I33)*100</f>
        <v>15.256783400619661</v>
      </c>
      <c r="J123" s="87">
        <f>+'C8,C10,C12'!J122/('C8,C10,C12'!J122+'C8,C10,C12'!J78+'C8,C10,C12'!J33)*100</f>
        <v>4.3007509726452939</v>
      </c>
      <c r="K123" s="87">
        <f>+'C8,C10,C12'!K122/('C8,C10,C12'!K122+'C8,C10,C12'!K78+'C8,C10,C12'!K33)*100</f>
        <v>7.785138248847927</v>
      </c>
      <c r="L123" s="87">
        <f>+'C8,C10,C12'!L122/('C8,C10,C12'!L122+'C8,C10,C12'!L78+'C8,C10,C12'!L33)*100</f>
        <v>8.769754296920059</v>
      </c>
      <c r="M123" s="87">
        <f>+'C8,C10,C12'!M122/('C8,C10,C12'!M122+'C8,C10,C12'!M78+'C8,C10,C12'!M33)*100</f>
        <v>8.8738661646414521</v>
      </c>
      <c r="N123" s="87">
        <f>+'C8,C10,C12'!N122/('C8,C10,C12'!N122+'C8,C10,C12'!N78+'C8,C10,C12'!N33)*100</f>
        <v>9.2051717920980778</v>
      </c>
      <c r="O123" s="87">
        <f>+'C8,C10,C12'!O122/('C8,C10,C12'!O122+'C8,C10,C12'!O78+'C8,C10,C12'!O33)*100</f>
        <v>9.7131867610047973</v>
      </c>
      <c r="P123" s="87">
        <f>+'C8,C10,C12'!P122/('C8,C10,C12'!P122+'C8,C10,C12'!P78+'C8,C10,C12'!P33)*100</f>
        <v>9.3894591860890522</v>
      </c>
      <c r="Q123" s="87">
        <f>+'C8,C10,C12'!Q122/('C8,C10,C12'!Q122+'C8,C10,C12'!Q78+'C8,C10,C12'!Q33)*100</f>
        <v>9.260065288356909</v>
      </c>
      <c r="R123" s="87">
        <f>+'C8,C10,C12'!R122/('C8,C10,C12'!R122+'C8,C10,C12'!R78+'C8,C10,C12'!R33)*100</f>
        <v>9.5570475747302179</v>
      </c>
      <c r="S123" s="87">
        <f>+'C8,C10,C12'!S122/('C8,C10,C12'!S122+'C8,C10,C12'!S78+'C8,C10,C12'!S33)*100</f>
        <v>7.6558715733973468</v>
      </c>
      <c r="T123" s="87">
        <f>+'C8,C10,C12'!T122/('C8,C10,C12'!T122+'C8,C10,C12'!T78+'C8,C10,C12'!T33)*100</f>
        <v>0</v>
      </c>
      <c r="U123" s="87">
        <f>+'C8,C10,C12'!U122/('C8,C10,C12'!U122+'C8,C10,C12'!U78+'C8,C10,C12'!U33)*100</f>
        <v>0</v>
      </c>
    </row>
    <row r="124" spans="1:21" ht="15" customHeight="1" x14ac:dyDescent="0.25">
      <c r="A124" s="69" t="s">
        <v>51</v>
      </c>
      <c r="B124" s="87">
        <f>+[1]ABSOL!L119/([1]ABSOL!L33+[1]ABSOL!L76+[1]ABSOL!L119)*100</f>
        <v>14.597556593604025</v>
      </c>
      <c r="C124" s="87">
        <f>+'C8,C10,C12'!C123/('C8,C10,C12'!C123+'C8,C10,C12'!C79+'C8,C10,C12'!C34)*100</f>
        <v>15.671173994806125</v>
      </c>
      <c r="D124" s="87">
        <f>+'C8,C10,C12'!D123/('C8,C10,C12'!D123+'C8,C10,C12'!D79+'C8,C10,C12'!D34)*100</f>
        <v>16.140559857057774</v>
      </c>
      <c r="E124" s="87">
        <f>+'C8,C10,C12'!E123/('C8,C10,C12'!E123+'C8,C10,C12'!E79+'C8,C10,C12'!E34)*100</f>
        <v>16.605961495577194</v>
      </c>
      <c r="F124" s="87">
        <f>+'C8,C10,C12'!F123/('C8,C10,C12'!F123+'C8,C10,C12'!F79+'C8,C10,C12'!F34)*100</f>
        <v>15.723947125730096</v>
      </c>
      <c r="G124" s="87">
        <f>+'C8,C10,C12'!G123/('C8,C10,C12'!G123+'C8,C10,C12'!G79+'C8,C10,C12'!G34)*100</f>
        <v>18.970934799685782</v>
      </c>
      <c r="H124" s="87">
        <f>+'C8,C10,C12'!H123/('C8,C10,C12'!H123+'C8,C10,C12'!H79+'C8,C10,C12'!H34)*100</f>
        <v>18.509815811415145</v>
      </c>
      <c r="I124" s="87">
        <f>+'C8,C10,C12'!I123/('C8,C10,C12'!I123+'C8,C10,C12'!I79+'C8,C10,C12'!I34)*100</f>
        <v>18.411399548532732</v>
      </c>
      <c r="J124" s="87">
        <f>+'C8,C10,C12'!J123/('C8,C10,C12'!J123+'C8,C10,C12'!J79+'C8,C10,C12'!J34)*100</f>
        <v>6.014388489208633</v>
      </c>
      <c r="K124" s="87">
        <f>+'C8,C10,C12'!K123/('C8,C10,C12'!K123+'C8,C10,C12'!K79+'C8,C10,C12'!K34)*100</f>
        <v>8.9345637583892614</v>
      </c>
      <c r="L124" s="87">
        <f>+'C8,C10,C12'!L123/('C8,C10,C12'!L123+'C8,C10,C12'!L79+'C8,C10,C12'!L34)*100</f>
        <v>10.036110921850515</v>
      </c>
      <c r="M124" s="87">
        <f>+'C8,C10,C12'!M123/('C8,C10,C12'!M123+'C8,C10,C12'!M79+'C8,C10,C12'!M34)*100</f>
        <v>10.484581497797357</v>
      </c>
      <c r="N124" s="87">
        <f>+'C8,C10,C12'!N123/('C8,C10,C12'!N123+'C8,C10,C12'!N79+'C8,C10,C12'!N34)*100</f>
        <v>11.075459172383271</v>
      </c>
      <c r="O124" s="87">
        <f>+'C8,C10,C12'!O123/('C8,C10,C12'!O123+'C8,C10,C12'!O79+'C8,C10,C12'!O34)*100</f>
        <v>10.783574046130632</v>
      </c>
      <c r="P124" s="87">
        <f>+'C8,C10,C12'!P123/('C8,C10,C12'!P123+'C8,C10,C12'!P79+'C8,C10,C12'!P34)*100</f>
        <v>11.478567988441164</v>
      </c>
      <c r="Q124" s="87">
        <f>+'C8,C10,C12'!Q123/('C8,C10,C12'!Q123+'C8,C10,C12'!Q79+'C8,C10,C12'!Q34)*100</f>
        <v>11.034061910573616</v>
      </c>
      <c r="R124" s="87">
        <f>+'C8,C10,C12'!R123/('C8,C10,C12'!R123+'C8,C10,C12'!R79+'C8,C10,C12'!R34)*100</f>
        <v>10.913864946629374</v>
      </c>
      <c r="S124" s="87">
        <f>+'C8,C10,C12'!S123/('C8,C10,C12'!S123+'C8,C10,C12'!S79+'C8,C10,C12'!S34)*100</f>
        <v>8.8780379536122513</v>
      </c>
      <c r="T124" s="87">
        <f>+'C8,C10,C12'!T123/('C8,C10,C12'!T123+'C8,C10,C12'!T79+'C8,C10,C12'!T34)*100</f>
        <v>0</v>
      </c>
      <c r="U124" s="87">
        <f>+'C8,C10,C12'!U123/('C8,C10,C12'!U123+'C8,C10,C12'!U79+'C8,C10,C12'!U34)*100</f>
        <v>0</v>
      </c>
    </row>
    <row r="125" spans="1:21" ht="15" customHeight="1" x14ac:dyDescent="0.25">
      <c r="A125" s="69" t="s">
        <v>52</v>
      </c>
      <c r="B125" s="87">
        <f>+[1]ABSOL!L120/([1]ABSOL!L34+[1]ABSOL!L77+[1]ABSOL!L120)*100</f>
        <v>11.203025289529663</v>
      </c>
      <c r="C125" s="87">
        <f>+'C8,C10,C12'!C124/('C8,C10,C12'!C124+'C8,C10,C12'!C80+'C8,C10,C12'!C35)*100</f>
        <v>11.361225692398349</v>
      </c>
      <c r="D125" s="87">
        <f>+'C8,C10,C12'!D124/('C8,C10,C12'!D124+'C8,C10,C12'!D80+'C8,C10,C12'!D35)*100</f>
        <v>11.68438859352344</v>
      </c>
      <c r="E125" s="87">
        <f>+'C8,C10,C12'!E124/('C8,C10,C12'!E124+'C8,C10,C12'!E80+'C8,C10,C12'!E35)*100</f>
        <v>10.215384615384615</v>
      </c>
      <c r="F125" s="87">
        <f>+'C8,C10,C12'!F124/('C8,C10,C12'!F124+'C8,C10,C12'!F80+'C8,C10,C12'!F35)*100</f>
        <v>11.013792409141246</v>
      </c>
      <c r="G125" s="87">
        <f>+'C8,C10,C12'!G124/('C8,C10,C12'!G124+'C8,C10,C12'!G80+'C8,C10,C12'!G35)*100</f>
        <v>16.376663254861825</v>
      </c>
      <c r="H125" s="87">
        <f>+'C8,C10,C12'!H124/('C8,C10,C12'!H124+'C8,C10,C12'!H80+'C8,C10,C12'!H35)*100</f>
        <v>14.795865093453065</v>
      </c>
      <c r="I125" s="87">
        <f>+'C8,C10,C12'!I124/('C8,C10,C12'!I124+'C8,C10,C12'!I80+'C8,C10,C12'!I35)*100</f>
        <v>15.360158966716345</v>
      </c>
      <c r="J125" s="87">
        <f>+'C8,C10,C12'!J124/('C8,C10,C12'!J124+'C8,C10,C12'!J80+'C8,C10,C12'!J35)*100</f>
        <v>4.1429358809480066</v>
      </c>
      <c r="K125" s="87">
        <f>+'C8,C10,C12'!K124/('C8,C10,C12'!K124+'C8,C10,C12'!K80+'C8,C10,C12'!K35)*100</f>
        <v>8.3764034931384774</v>
      </c>
      <c r="L125" s="87">
        <f>+'C8,C10,C12'!L124/('C8,C10,C12'!L124+'C8,C10,C12'!L80+'C8,C10,C12'!L35)*100</f>
        <v>9.7661131940724868</v>
      </c>
      <c r="M125" s="87">
        <f>+'C8,C10,C12'!M124/('C8,C10,C12'!M124+'C8,C10,C12'!M80+'C8,C10,C12'!M35)*100</f>
        <v>9.4605228643875154</v>
      </c>
      <c r="N125" s="87">
        <f>+'C8,C10,C12'!N124/('C8,C10,C12'!N124+'C8,C10,C12'!N80+'C8,C10,C12'!N35)*100</f>
        <v>9.8010507277581613</v>
      </c>
      <c r="O125" s="87">
        <f>+'C8,C10,C12'!O124/('C8,C10,C12'!O124+'C8,C10,C12'!O80+'C8,C10,C12'!O35)*100</f>
        <v>10.715804394046776</v>
      </c>
      <c r="P125" s="87">
        <f>+'C8,C10,C12'!P124/('C8,C10,C12'!P124+'C8,C10,C12'!P80+'C8,C10,C12'!P35)*100</f>
        <v>9.6770099625610762</v>
      </c>
      <c r="Q125" s="87">
        <f>+'C8,C10,C12'!Q124/('C8,C10,C12'!Q124+'C8,C10,C12'!Q80+'C8,C10,C12'!Q35)*100</f>
        <v>9.86846453830392</v>
      </c>
      <c r="R125" s="87">
        <f>+'C8,C10,C12'!R124/('C8,C10,C12'!R124+'C8,C10,C12'!R80+'C8,C10,C12'!R35)*100</f>
        <v>10.509830056647784</v>
      </c>
      <c r="S125" s="87">
        <f>+'C8,C10,C12'!S124/('C8,C10,C12'!S124+'C8,C10,C12'!S80+'C8,C10,C12'!S35)*100</f>
        <v>8.8714854281679294</v>
      </c>
      <c r="T125" s="87">
        <f>+'C8,C10,C12'!T124/('C8,C10,C12'!T124+'C8,C10,C12'!T80+'C8,C10,C12'!T35)*100</f>
        <v>0</v>
      </c>
      <c r="U125" s="87">
        <f>+'C8,C10,C12'!U124/('C8,C10,C12'!U124+'C8,C10,C12'!U80+'C8,C10,C12'!U35)*100</f>
        <v>0</v>
      </c>
    </row>
    <row r="126" spans="1:21" ht="15" customHeight="1" x14ac:dyDescent="0.25">
      <c r="A126" s="69" t="s">
        <v>53</v>
      </c>
      <c r="B126" s="87">
        <f>+[1]ABSOL!L121/([1]ABSOL!L35+[1]ABSOL!L78+[1]ABSOL!L121)*100</f>
        <v>2.8015921616656461</v>
      </c>
      <c r="C126" s="87">
        <f>+'C8,C10,C12'!C125/('C8,C10,C12'!C125+'C8,C10,C12'!C81+'C8,C10,C12'!C36)*100</f>
        <v>3.588049842366011</v>
      </c>
      <c r="D126" s="87">
        <f>+'C8,C10,C12'!D125/('C8,C10,C12'!D125+'C8,C10,C12'!D81+'C8,C10,C12'!D36)*100</f>
        <v>6.3940977559176142</v>
      </c>
      <c r="E126" s="87">
        <f>+'C8,C10,C12'!E125/('C8,C10,C12'!E125+'C8,C10,C12'!E81+'C8,C10,C12'!E36)*100</f>
        <v>6.4396028681742958</v>
      </c>
      <c r="F126" s="87">
        <f>+'C8,C10,C12'!F125/('C8,C10,C12'!F125+'C8,C10,C12'!F81+'C8,C10,C12'!F36)*100</f>
        <v>5.0080177624275315</v>
      </c>
      <c r="G126" s="87">
        <f>+'C8,C10,C12'!G125/('C8,C10,C12'!G125+'C8,C10,C12'!G81+'C8,C10,C12'!G36)*100</f>
        <v>6.9332673022161702</v>
      </c>
      <c r="H126" s="87">
        <f>+'C8,C10,C12'!H125/('C8,C10,C12'!H125+'C8,C10,C12'!H81+'C8,C10,C12'!H36)*100</f>
        <v>10.865918182991354</v>
      </c>
      <c r="I126" s="87">
        <f>+'C8,C10,C12'!I125/('C8,C10,C12'!I125+'C8,C10,C12'!I81+'C8,C10,C12'!I36)*100</f>
        <v>9.3231327800829877</v>
      </c>
      <c r="J126" s="87">
        <f>+'C8,C10,C12'!J125/('C8,C10,C12'!J125+'C8,C10,C12'!J81+'C8,C10,C12'!J36)*100</f>
        <v>1.6604945645681517</v>
      </c>
      <c r="K126" s="87">
        <f>+'C8,C10,C12'!K125/('C8,C10,C12'!K125+'C8,C10,C12'!K81+'C8,C10,C12'!K36)*100</f>
        <v>5.2751794648683923</v>
      </c>
      <c r="L126" s="87">
        <f>+'C8,C10,C12'!L125/('C8,C10,C12'!L125+'C8,C10,C12'!L81+'C8,C10,C12'!L36)*100</f>
        <v>5.3882005229055361</v>
      </c>
      <c r="M126" s="87">
        <f>+'C8,C10,C12'!M125/('C8,C10,C12'!M125+'C8,C10,C12'!M81+'C8,C10,C12'!M36)*100</f>
        <v>5.4364989848860814</v>
      </c>
      <c r="N126" s="87">
        <f>+'C8,C10,C12'!N125/('C8,C10,C12'!N125+'C8,C10,C12'!N81+'C8,C10,C12'!N36)*100</f>
        <v>4.7488784330889589</v>
      </c>
      <c r="O126" s="87">
        <f>+'C8,C10,C12'!O125/('C8,C10,C12'!O125+'C8,C10,C12'!O81+'C8,C10,C12'!O36)*100</f>
        <v>6.1151079136690649</v>
      </c>
      <c r="P126" s="87">
        <f>+'C8,C10,C12'!P125/('C8,C10,C12'!P125+'C8,C10,C12'!P81+'C8,C10,C12'!P36)*100</f>
        <v>5.764911405041178</v>
      </c>
      <c r="Q126" s="87">
        <f>+'C8,C10,C12'!Q125/('C8,C10,C12'!Q125+'C8,C10,C12'!Q81+'C8,C10,C12'!Q36)*100</f>
        <v>6.0414224306369677</v>
      </c>
      <c r="R126" s="87">
        <f>+'C8,C10,C12'!R125/('C8,C10,C12'!R125+'C8,C10,C12'!R81+'C8,C10,C12'!R36)*100</f>
        <v>6.5370884569615235</v>
      </c>
      <c r="S126" s="87">
        <f>+'C8,C10,C12'!S125/('C8,C10,C12'!S125+'C8,C10,C12'!S81+'C8,C10,C12'!S36)*100</f>
        <v>4.5186490005361106</v>
      </c>
      <c r="T126" s="87">
        <f>+'C8,C10,C12'!T125/('C8,C10,C12'!T125+'C8,C10,C12'!T81+'C8,C10,C12'!T36)*100</f>
        <v>0</v>
      </c>
      <c r="U126" s="87">
        <f>+'C8,C10,C12'!U125/('C8,C10,C12'!U125+'C8,C10,C12'!U81+'C8,C10,C12'!U36)*100</f>
        <v>0</v>
      </c>
    </row>
    <row r="127" spans="1:21" ht="15" customHeight="1" x14ac:dyDescent="0.25">
      <c r="A127" s="70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</row>
    <row r="128" spans="1:21" ht="15" customHeight="1" x14ac:dyDescent="0.25">
      <c r="A128" s="78" t="s">
        <v>54</v>
      </c>
      <c r="B128" s="86">
        <f>+[1]ABSOL!L123/([1]ABSOL!L37+[1]ABSOL!L80+[1]ABSOL!L123)*100</f>
        <v>6.1212010028740904</v>
      </c>
      <c r="C128" s="86">
        <f>+'C8,C10,C12'!C127/('C8,C10,C12'!C127+'C8,C10,C12'!C83+'C8,C10,C12'!C38)*100</f>
        <v>6.8353157982911705</v>
      </c>
      <c r="D128" s="86">
        <f>+'C8,C10,C12'!D127/('C8,C10,C12'!D127+'C8,C10,C12'!D83+'C8,C10,C12'!D38)*100</f>
        <v>7.5955570075138841</v>
      </c>
      <c r="E128" s="86">
        <f>+'C8,C10,C12'!E127/('C8,C10,C12'!E127+'C8,C10,C12'!E83+'C8,C10,C12'!E38)*100</f>
        <v>5.9091840918409178</v>
      </c>
      <c r="F128" s="86">
        <f>+'C8,C10,C12'!F127/('C8,C10,C12'!F127+'C8,C10,C12'!F83+'C8,C10,C12'!F38)*100</f>
        <v>6.9470772068241207</v>
      </c>
      <c r="G128" s="86">
        <f>+'C8,C10,C12'!G127/('C8,C10,C12'!G127+'C8,C10,C12'!G83+'C8,C10,C12'!G38)*100</f>
        <v>7.8922178615870582</v>
      </c>
      <c r="H128" s="86">
        <f>+'C8,C10,C12'!H127/('C8,C10,C12'!H127+'C8,C10,C12'!H83+'C8,C10,C12'!H38)*100</f>
        <v>7.5818108362885477</v>
      </c>
      <c r="I128" s="86">
        <f>+'C8,C10,C12'!I127/('C8,C10,C12'!I127+'C8,C10,C12'!I83+'C8,C10,C12'!I38)*100</f>
        <v>7.5550345186921968</v>
      </c>
      <c r="J128" s="86">
        <f>+'C8,C10,C12'!J127/('C8,C10,C12'!J127+'C8,C10,C12'!J83+'C8,C10,C12'!J38)*100</f>
        <v>3.5300974107068521</v>
      </c>
      <c r="K128" s="86">
        <f>+'C8,C10,C12'!K127/('C8,C10,C12'!K127+'C8,C10,C12'!K83+'C8,C10,C12'!K38)*100</f>
        <v>4.0400913277349941</v>
      </c>
      <c r="L128" s="86">
        <f>+'C8,C10,C12'!L127/('C8,C10,C12'!L127+'C8,C10,C12'!L83+'C8,C10,C12'!L38)*100</f>
        <v>4.9574745230250556</v>
      </c>
      <c r="M128" s="86">
        <f>+'C8,C10,C12'!M127/('C8,C10,C12'!M127+'C8,C10,C12'!M83+'C8,C10,C12'!M38)*100</f>
        <v>4.7072590691178133</v>
      </c>
      <c r="N128" s="86">
        <f>+'C8,C10,C12'!N127/('C8,C10,C12'!N127+'C8,C10,C12'!N83+'C8,C10,C12'!N38)*100</f>
        <v>4.8946026501957123</v>
      </c>
      <c r="O128" s="86">
        <f>+'C8,C10,C12'!O127/('C8,C10,C12'!O127+'C8,C10,C12'!O83+'C8,C10,C12'!O38)*100</f>
        <v>6.1307769537195975</v>
      </c>
      <c r="P128" s="86">
        <f>+'C8,C10,C12'!P127/('C8,C10,C12'!P127+'C8,C10,C12'!P83+'C8,C10,C12'!P38)*100</f>
        <v>4.6085508051082735</v>
      </c>
      <c r="Q128" s="86">
        <f>+'C8,C10,C12'!Q127/('C8,C10,C12'!Q127+'C8,C10,C12'!Q83+'C8,C10,C12'!Q38)*100</f>
        <v>5.2511599216885241</v>
      </c>
      <c r="R128" s="86">
        <f>+'C8,C10,C12'!R127/('C8,C10,C12'!R127+'C8,C10,C12'!R83+'C8,C10,C12'!R38)*100</f>
        <v>5.5746568331539859</v>
      </c>
      <c r="S128" s="86">
        <f>+'C8,C10,C12'!S127/('C8,C10,C12'!S127+'C8,C10,C12'!S83+'C8,C10,C12'!S38)*100</f>
        <v>4.6401947360413818</v>
      </c>
      <c r="T128" s="86">
        <f>+'C8,C10,C12'!T127/('C8,C10,C12'!T127+'C8,C10,C12'!T83+'C8,C10,C12'!T38)*100</f>
        <v>0</v>
      </c>
      <c r="U128" s="86">
        <f>+'C8,C10,C12'!U127/('C8,C10,C12'!U127+'C8,C10,C12'!U83+'C8,C10,C12'!U38)*100</f>
        <v>0</v>
      </c>
    </row>
    <row r="129" spans="1:21" ht="15" customHeight="1" x14ac:dyDescent="0.25">
      <c r="A129" s="78" t="s">
        <v>55</v>
      </c>
      <c r="B129" s="87">
        <f>+[1]ABSOL!L124/([1]ABSOL!L38+[1]ABSOL!L81+[1]ABSOL!L124)*100</f>
        <v>9.7043525869148652</v>
      </c>
      <c r="C129" s="87">
        <f>+'C8,C10,C12'!C128/('C8,C10,C12'!C128+'C8,C10,C12'!C84+'C8,C10,C12'!C39)*100</f>
        <v>11.124876114965312</v>
      </c>
      <c r="D129" s="87">
        <f>+'C8,C10,C12'!D128/('C8,C10,C12'!D128+'C8,C10,C12'!D84+'C8,C10,C12'!D39)*100</f>
        <v>11.893505847225679</v>
      </c>
      <c r="E129" s="87">
        <f>+'C8,C10,C12'!E128/('C8,C10,C12'!E128+'C8,C10,C12'!E84+'C8,C10,C12'!E39)*100</f>
        <v>9.2232415902140659</v>
      </c>
      <c r="F129" s="87">
        <f>+'C8,C10,C12'!F128/('C8,C10,C12'!F128+'C8,C10,C12'!F84+'C8,C10,C12'!F39)*100</f>
        <v>9.4332587621178234</v>
      </c>
      <c r="G129" s="87">
        <f>+'C8,C10,C12'!G128/('C8,C10,C12'!G128+'C8,C10,C12'!G84+'C8,C10,C12'!G39)*100</f>
        <v>11.875782049823682</v>
      </c>
      <c r="H129" s="87">
        <f>+'C8,C10,C12'!H128/('C8,C10,C12'!H128+'C8,C10,C12'!H84+'C8,C10,C12'!H39)*100</f>
        <v>11.618473060120657</v>
      </c>
      <c r="I129" s="87">
        <f>+'C8,C10,C12'!I128/('C8,C10,C12'!I128+'C8,C10,C12'!I84+'C8,C10,C12'!I39)*100</f>
        <v>11.671663392949446</v>
      </c>
      <c r="J129" s="87">
        <f>+'C8,C10,C12'!J128/('C8,C10,C12'!J128+'C8,C10,C12'!J84+'C8,C10,C12'!J39)*100</f>
        <v>4.176904176904177</v>
      </c>
      <c r="K129" s="87">
        <f>+'C8,C10,C12'!K128/('C8,C10,C12'!K128+'C8,C10,C12'!K84+'C8,C10,C12'!K39)*100</f>
        <v>5.7217407510949583</v>
      </c>
      <c r="L129" s="87">
        <f>+'C8,C10,C12'!L128/('C8,C10,C12'!L128+'C8,C10,C12'!L84+'C8,C10,C12'!L39)*100</f>
        <v>6.679709334823924</v>
      </c>
      <c r="M129" s="87">
        <f>+'C8,C10,C12'!M128/('C8,C10,C12'!M128+'C8,C10,C12'!M84+'C8,C10,C12'!M39)*100</f>
        <v>6.4167132997575083</v>
      </c>
      <c r="N129" s="87">
        <f>+'C8,C10,C12'!N128/('C8,C10,C12'!N128+'C8,C10,C12'!N84+'C8,C10,C12'!N39)*100</f>
        <v>7.3053183393929144</v>
      </c>
      <c r="O129" s="87">
        <f>+'C8,C10,C12'!O128/('C8,C10,C12'!O128+'C8,C10,C12'!O84+'C8,C10,C12'!O39)*100</f>
        <v>8.8568257491675926</v>
      </c>
      <c r="P129" s="87">
        <f>+'C8,C10,C12'!P128/('C8,C10,C12'!P128+'C8,C10,C12'!P84+'C8,C10,C12'!P39)*100</f>
        <v>7.0859538784067091</v>
      </c>
      <c r="Q129" s="87">
        <f>+'C8,C10,C12'!Q128/('C8,C10,C12'!Q128+'C8,C10,C12'!Q84+'C8,C10,C12'!Q39)*100</f>
        <v>7.3812455446827814</v>
      </c>
      <c r="R129" s="87">
        <f>+'C8,C10,C12'!R128/('C8,C10,C12'!R128+'C8,C10,C12'!R84+'C8,C10,C12'!R39)*100</f>
        <v>7.9238452772005097</v>
      </c>
      <c r="S129" s="87">
        <f>+'C8,C10,C12'!S128/('C8,C10,C12'!S128+'C8,C10,C12'!S84+'C8,C10,C12'!S39)*100</f>
        <v>6.9468043393020524</v>
      </c>
      <c r="T129" s="87">
        <f>+'C8,C10,C12'!T128/('C8,C10,C12'!T128+'C8,C10,C12'!T84+'C8,C10,C12'!T39)*100</f>
        <v>0</v>
      </c>
      <c r="U129" s="87">
        <f>+'C8,C10,C12'!U128/('C8,C10,C12'!U128+'C8,C10,C12'!U84+'C8,C10,C12'!U39)*100</f>
        <v>0</v>
      </c>
    </row>
    <row r="130" spans="1:21" ht="15" customHeight="1" x14ac:dyDescent="0.25">
      <c r="A130" s="78" t="s">
        <v>56</v>
      </c>
      <c r="B130" s="87">
        <f>+[1]ABSOL!L125/([1]ABSOL!L39+[1]ABSOL!L82+[1]ABSOL!L125)*100</f>
        <v>4.2206590151795638</v>
      </c>
      <c r="C130" s="87">
        <f>+'C8,C10,C12'!C129/('C8,C10,C12'!C129+'C8,C10,C12'!C85+'C8,C10,C12'!C40)*100</f>
        <v>4.2974079126875857</v>
      </c>
      <c r="D130" s="87">
        <f>+'C8,C10,C12'!D129/('C8,C10,C12'!D129+'C8,C10,C12'!D85+'C8,C10,C12'!D40)*100</f>
        <v>5.611093195743309</v>
      </c>
      <c r="E130" s="87">
        <f>+'C8,C10,C12'!E129/('C8,C10,C12'!E129+'C8,C10,C12'!E85+'C8,C10,C12'!E40)*100</f>
        <v>4.5475011256190907</v>
      </c>
      <c r="F130" s="87">
        <f>+'C8,C10,C12'!F129/('C8,C10,C12'!F129+'C8,C10,C12'!F85+'C8,C10,C12'!F40)*100</f>
        <v>6.413814369411039</v>
      </c>
      <c r="G130" s="87">
        <f>+'C8,C10,C12'!G129/('C8,C10,C12'!G129+'C8,C10,C12'!G85+'C8,C10,C12'!G40)*100</f>
        <v>6.5111911097198316</v>
      </c>
      <c r="H130" s="87">
        <f>+'C8,C10,C12'!H129/('C8,C10,C12'!H129+'C8,C10,C12'!H85+'C8,C10,C12'!H40)*100</f>
        <v>6.1073228579899199</v>
      </c>
      <c r="I130" s="87">
        <f>+'C8,C10,C12'!I129/('C8,C10,C12'!I129+'C8,C10,C12'!I85+'C8,C10,C12'!I40)*100</f>
        <v>6.0926415356795101</v>
      </c>
      <c r="J130" s="87">
        <f>+'C8,C10,C12'!J129/('C8,C10,C12'!J129+'C8,C10,C12'!J85+'C8,C10,C12'!J40)*100</f>
        <v>3.6746436511050087</v>
      </c>
      <c r="K130" s="87">
        <f>+'C8,C10,C12'!K129/('C8,C10,C12'!K129+'C8,C10,C12'!K85+'C8,C10,C12'!K40)*100</f>
        <v>4.1828915965330991</v>
      </c>
      <c r="L130" s="87">
        <f>+'C8,C10,C12'!L129/('C8,C10,C12'!L129+'C8,C10,C12'!L85+'C8,C10,C12'!L40)*100</f>
        <v>5.7875457875457874</v>
      </c>
      <c r="M130" s="87">
        <f>+'C8,C10,C12'!M129/('C8,C10,C12'!M129+'C8,C10,C12'!M85+'C8,C10,C12'!M40)*100</f>
        <v>4.5960328979196907</v>
      </c>
      <c r="N130" s="87">
        <f>+'C8,C10,C12'!N129/('C8,C10,C12'!N129+'C8,C10,C12'!N85+'C8,C10,C12'!N40)*100</f>
        <v>4.3247702097572471</v>
      </c>
      <c r="O130" s="87">
        <f>+'C8,C10,C12'!O129/('C8,C10,C12'!O129+'C8,C10,C12'!O85+'C8,C10,C12'!O40)*100</f>
        <v>5.2380447460502602</v>
      </c>
      <c r="P130" s="87">
        <f>+'C8,C10,C12'!P129/('C8,C10,C12'!P129+'C8,C10,C12'!P85+'C8,C10,C12'!P40)*100</f>
        <v>4.3745480838756325</v>
      </c>
      <c r="Q130" s="87">
        <f>+'C8,C10,C12'!Q129/('C8,C10,C12'!Q129+'C8,C10,C12'!Q85+'C8,C10,C12'!Q40)*100</f>
        <v>4.89060489060489</v>
      </c>
      <c r="R130" s="87">
        <f>+'C8,C10,C12'!R129/('C8,C10,C12'!R129+'C8,C10,C12'!R85+'C8,C10,C12'!R40)*100</f>
        <v>5.408450704225352</v>
      </c>
      <c r="S130" s="87">
        <f>+'C8,C10,C12'!S129/('C8,C10,C12'!S129+'C8,C10,C12'!S85+'C8,C10,C12'!S40)*100</f>
        <v>4.1592777688215374</v>
      </c>
      <c r="T130" s="87">
        <f>+'C8,C10,C12'!T129/('C8,C10,C12'!T129+'C8,C10,C12'!T85+'C8,C10,C12'!T40)*100</f>
        <v>0</v>
      </c>
      <c r="U130" s="87">
        <f>+'C8,C10,C12'!U129/('C8,C10,C12'!U129+'C8,C10,C12'!U85+'C8,C10,C12'!U40)*100</f>
        <v>0</v>
      </c>
    </row>
    <row r="131" spans="1:21" ht="15" customHeight="1" thickBot="1" x14ac:dyDescent="0.3">
      <c r="A131" s="79" t="s">
        <v>57</v>
      </c>
      <c r="B131" s="90">
        <f>+[1]ABSOL!L126/([1]ABSOL!L40+[1]ABSOL!L83+[1]ABSOL!L126)*100</f>
        <v>1.7558299039780523</v>
      </c>
      <c r="C131" s="90">
        <f>+'C8,C10,C12'!C130/('C8,C10,C12'!C130+'C8,C10,C12'!C86+'C8,C10,C12'!C41)*100</f>
        <v>1.8635104507680684</v>
      </c>
      <c r="D131" s="90">
        <f>+'C8,C10,C12'!D130/('C8,C10,C12'!D130+'C8,C10,C12'!D86+'C8,C10,C12'!D41)*100</f>
        <v>2.2055259331071255</v>
      </c>
      <c r="E131" s="90">
        <f>+'C8,C10,C12'!E130/('C8,C10,C12'!E130+'C8,C10,C12'!E86+'C8,C10,C12'!E41)*100</f>
        <v>2.0539152759948651</v>
      </c>
      <c r="F131" s="90">
        <f>+'C8,C10,C12'!F130/('C8,C10,C12'!F130+'C8,C10,C12'!F86+'C8,C10,C12'!F41)*100</f>
        <v>3.6294365349909761</v>
      </c>
      <c r="G131" s="90">
        <f>+'C8,C10,C12'!G130/('C8,C10,C12'!G130+'C8,C10,C12'!G86+'C8,C10,C12'!G41)*100</f>
        <v>3.3076653832691636</v>
      </c>
      <c r="H131" s="90">
        <f>+'C8,C10,C12'!H130/('C8,C10,C12'!H130+'C8,C10,C12'!H86+'C8,C10,C12'!H41)*100</f>
        <v>2.7040730099712693</v>
      </c>
      <c r="I131" s="90">
        <f>+'C8,C10,C12'!I130/('C8,C10,C12'!I130+'C8,C10,C12'!I86+'C8,C10,C12'!I41)*100</f>
        <v>2.8043443021559407</v>
      </c>
      <c r="J131" s="90">
        <f>+'C8,C10,C12'!J130/('C8,C10,C12'!J130+'C8,C10,C12'!J86+'C8,C10,C12'!J41)*100</f>
        <v>2.4065385197517783</v>
      </c>
      <c r="K131" s="90">
        <f>+'C8,C10,C12'!K130/('C8,C10,C12'!K130+'C8,C10,C12'!K86+'C8,C10,C12'!K41)*100</f>
        <v>1.3568331235137783</v>
      </c>
      <c r="L131" s="90">
        <f>+'C8,C10,C12'!L130/('C8,C10,C12'!L130+'C8,C10,C12'!L86+'C8,C10,C12'!L41)*100</f>
        <v>1.434940094733909</v>
      </c>
      <c r="M131" s="90">
        <f>+'C8,C10,C12'!M130/('C8,C10,C12'!M130+'C8,C10,C12'!M86+'C8,C10,C12'!M41)*100</f>
        <v>2.3863484868684175</v>
      </c>
      <c r="N131" s="90">
        <f>+'C8,C10,C12'!N130/('C8,C10,C12'!N130+'C8,C10,C12'!N86+'C8,C10,C12'!N41)*100</f>
        <v>1.7520573400584019</v>
      </c>
      <c r="O131" s="90">
        <f>+'C8,C10,C12'!O130/('C8,C10,C12'!O130+'C8,C10,C12'!O86+'C8,C10,C12'!O41)*100</f>
        <v>2.5469675955112847</v>
      </c>
      <c r="P131" s="90">
        <f>+'C8,C10,C12'!P130/('C8,C10,C12'!P130+'C8,C10,C12'!P86+'C8,C10,C12'!P41)*100</f>
        <v>0.89315997738835495</v>
      </c>
      <c r="Q131" s="90">
        <f>+'C8,C10,C12'!Q130/('C8,C10,C12'!Q130+'C8,C10,C12'!Q86+'C8,C10,C12'!Q41)*100</f>
        <v>2.440937163023233</v>
      </c>
      <c r="R131" s="90">
        <f>+'C8,C10,C12'!R130/('C8,C10,C12'!R130+'C8,C10,C12'!R86+'C8,C10,C12'!R41)*100</f>
        <v>2.5095269077051769</v>
      </c>
      <c r="S131" s="90">
        <f>+'C8,C10,C12'!S130/('C8,C10,C12'!S130+'C8,C10,C12'!S86+'C8,C10,C12'!S41)*100</f>
        <v>2.1398124467178175</v>
      </c>
      <c r="T131" s="90">
        <f>+'C8,C10,C12'!T130/('C8,C10,C12'!T130+'C8,C10,C12'!T86+'C8,C10,C12'!T41)*100</f>
        <v>0</v>
      </c>
      <c r="U131" s="90">
        <f>+'C8,C10,C12'!U130/('C8,C10,C12'!U130+'C8,C10,C12'!U86+'C8,C10,C12'!U41)*100</f>
        <v>0</v>
      </c>
    </row>
    <row r="132" spans="1:21" ht="15" customHeight="1" x14ac:dyDescent="0.25">
      <c r="A132" s="329" t="s">
        <v>224</v>
      </c>
      <c r="B132" s="329"/>
      <c r="C132" s="329"/>
      <c r="D132" s="329"/>
      <c r="E132" s="329"/>
      <c r="F132" s="329"/>
      <c r="G132" s="329"/>
      <c r="H132" s="329"/>
      <c r="I132" s="329"/>
      <c r="J132" s="329"/>
      <c r="K132" s="329"/>
      <c r="L132" s="329"/>
      <c r="M132" s="329"/>
      <c r="N132" s="329"/>
      <c r="O132" s="329"/>
      <c r="P132" s="329"/>
      <c r="Q132" s="329"/>
      <c r="R132" s="329"/>
      <c r="S132" s="264"/>
      <c r="T132" s="293"/>
      <c r="U132" s="307"/>
    </row>
    <row r="133" spans="1:21" ht="15" customHeight="1" x14ac:dyDescent="0.25">
      <c r="A133" s="94"/>
    </row>
    <row r="134" spans="1:21" ht="15" customHeight="1" x14ac:dyDescent="0.25">
      <c r="A134" s="46"/>
    </row>
    <row r="135" spans="1:21" ht="15" customHeight="1" x14ac:dyDescent="0.25">
      <c r="A135" s="46"/>
    </row>
    <row r="136" spans="1:21" ht="15" customHeight="1" x14ac:dyDescent="0.25">
      <c r="A136" s="46"/>
    </row>
    <row r="137" spans="1:21" ht="15" customHeight="1" x14ac:dyDescent="0.25">
      <c r="A137" s="46"/>
    </row>
    <row r="138" spans="1:21" ht="15" customHeight="1" x14ac:dyDescent="0.25">
      <c r="A138" s="46"/>
    </row>
    <row r="139" spans="1:21" ht="15" customHeight="1" x14ac:dyDescent="0.25">
      <c r="A139" s="46"/>
    </row>
    <row r="140" spans="1:21" ht="15" customHeight="1" x14ac:dyDescent="0.25">
      <c r="A140" s="46"/>
    </row>
    <row r="141" spans="1:21" ht="15" customHeight="1" x14ac:dyDescent="0.25">
      <c r="A141" s="46"/>
    </row>
    <row r="142" spans="1:21" ht="15" customHeight="1" x14ac:dyDescent="0.25">
      <c r="A142" s="46"/>
    </row>
    <row r="143" spans="1:21" ht="15" customHeight="1" x14ac:dyDescent="0.25">
      <c r="A143" s="46"/>
    </row>
    <row r="144" spans="1:21" ht="15" customHeight="1" x14ac:dyDescent="0.25">
      <c r="A144" s="46"/>
    </row>
    <row r="145" s="46" customFormat="1" ht="15" customHeight="1" x14ac:dyDescent="0.25"/>
    <row r="146" s="46" customFormat="1" ht="15" customHeight="1" x14ac:dyDescent="0.25"/>
    <row r="147" s="46" customFormat="1" ht="15" customHeight="1" x14ac:dyDescent="0.25"/>
    <row r="148" s="46" customFormat="1" ht="15" customHeight="1" x14ac:dyDescent="0.25"/>
    <row r="149" s="46" customFormat="1" ht="15" customHeight="1" x14ac:dyDescent="0.25"/>
    <row r="150" s="46" customFormat="1" ht="15" customHeight="1" x14ac:dyDescent="0.25"/>
    <row r="151" s="46" customFormat="1" ht="15" customHeight="1" x14ac:dyDescent="0.25"/>
    <row r="152" s="46" customFormat="1" ht="15" customHeight="1" x14ac:dyDescent="0.25"/>
    <row r="153" s="46" customFormat="1" ht="15" customHeight="1" x14ac:dyDescent="0.25"/>
    <row r="154" s="46" customFormat="1" ht="15" customHeight="1" x14ac:dyDescent="0.25"/>
    <row r="155" s="46" customFormat="1" ht="15" customHeight="1" x14ac:dyDescent="0.25"/>
    <row r="156" s="46" customFormat="1" ht="15" customHeight="1" x14ac:dyDescent="0.25"/>
    <row r="157" s="46" customFormat="1" ht="15" customHeight="1" x14ac:dyDescent="0.25"/>
    <row r="158" s="46" customFormat="1" ht="15" customHeight="1" x14ac:dyDescent="0.25"/>
    <row r="159" s="46" customFormat="1" ht="15" customHeight="1" x14ac:dyDescent="0.25"/>
    <row r="160" s="46" customFormat="1" ht="15" customHeight="1" x14ac:dyDescent="0.25"/>
    <row r="161" s="46" customFormat="1" ht="15" customHeight="1" x14ac:dyDescent="0.25"/>
    <row r="162" s="46" customFormat="1" ht="15" customHeight="1" x14ac:dyDescent="0.25"/>
    <row r="163" s="46" customFormat="1" ht="15" customHeight="1" x14ac:dyDescent="0.25"/>
    <row r="164" s="46" customFormat="1" ht="15" customHeight="1" x14ac:dyDescent="0.25"/>
    <row r="165" s="46" customFormat="1" ht="15" customHeight="1" x14ac:dyDescent="0.25"/>
    <row r="166" s="46" customFormat="1" ht="15" customHeight="1" x14ac:dyDescent="0.25"/>
    <row r="167" s="46" customFormat="1" ht="15" customHeight="1" x14ac:dyDescent="0.25"/>
    <row r="168" s="46" customFormat="1" ht="15" customHeight="1" x14ac:dyDescent="0.25"/>
    <row r="169" s="46" customFormat="1" ht="15" customHeight="1" x14ac:dyDescent="0.25"/>
    <row r="170" s="46" customFormat="1" ht="15" customHeight="1" x14ac:dyDescent="0.25"/>
    <row r="171" s="46" customFormat="1" ht="15" customHeight="1" x14ac:dyDescent="0.25"/>
    <row r="172" s="46" customFormat="1" ht="15" customHeight="1" x14ac:dyDescent="0.25"/>
    <row r="173" s="46" customFormat="1" ht="15" customHeight="1" x14ac:dyDescent="0.25"/>
    <row r="174" s="46" customFormat="1" ht="15" customHeight="1" x14ac:dyDescent="0.25"/>
    <row r="175" s="46" customFormat="1" ht="15" customHeight="1" x14ac:dyDescent="0.25"/>
    <row r="176" s="46" customFormat="1" ht="15" customHeight="1" x14ac:dyDescent="0.25"/>
    <row r="177" s="46" customFormat="1" ht="15" customHeight="1" x14ac:dyDescent="0.25"/>
    <row r="178" s="46" customFormat="1" ht="15" customHeight="1" x14ac:dyDescent="0.25"/>
    <row r="179" s="46" customFormat="1" ht="15" customHeight="1" x14ac:dyDescent="0.25"/>
    <row r="180" s="46" customFormat="1" ht="15" customHeight="1" x14ac:dyDescent="0.25"/>
    <row r="181" s="46" customFormat="1" ht="15" customHeight="1" x14ac:dyDescent="0.25"/>
    <row r="182" s="46" customFormat="1" ht="15" customHeight="1" x14ac:dyDescent="0.25"/>
    <row r="183" s="46" customFormat="1" ht="15" customHeight="1" x14ac:dyDescent="0.25"/>
    <row r="184" s="46" customFormat="1" ht="15" customHeight="1" x14ac:dyDescent="0.25"/>
    <row r="185" s="46" customFormat="1" ht="15" customHeight="1" x14ac:dyDescent="0.25"/>
    <row r="186" s="46" customFormat="1" ht="15" customHeight="1" x14ac:dyDescent="0.25"/>
    <row r="187" s="46" customFormat="1" ht="15" customHeight="1" x14ac:dyDescent="0.25"/>
    <row r="188" s="46" customFormat="1" ht="15" customHeight="1" x14ac:dyDescent="0.25"/>
    <row r="189" s="46" customFormat="1" ht="15" customHeight="1" x14ac:dyDescent="0.25"/>
    <row r="190" s="46" customFormat="1" ht="15" customHeight="1" x14ac:dyDescent="0.25"/>
    <row r="191" s="46" customFormat="1" ht="15" customHeight="1" x14ac:dyDescent="0.25"/>
    <row r="192" s="46" customFormat="1" ht="15" customHeight="1" x14ac:dyDescent="0.25"/>
    <row r="193" s="46" customFormat="1" ht="15" customHeight="1" x14ac:dyDescent="0.25"/>
    <row r="194" s="46" customFormat="1" ht="15" customHeight="1" x14ac:dyDescent="0.25"/>
    <row r="195" s="46" customFormat="1" ht="15" customHeight="1" x14ac:dyDescent="0.25"/>
    <row r="196" s="46" customFormat="1" ht="15" customHeight="1" x14ac:dyDescent="0.25"/>
    <row r="197" s="46" customFormat="1" ht="15" customHeight="1" x14ac:dyDescent="0.25"/>
    <row r="198" s="46" customFormat="1" ht="15" customHeight="1" x14ac:dyDescent="0.25"/>
    <row r="199" s="46" customFormat="1" ht="15" customHeight="1" x14ac:dyDescent="0.25"/>
    <row r="200" s="46" customFormat="1" ht="15" customHeight="1" x14ac:dyDescent="0.25"/>
    <row r="201" s="46" customFormat="1" ht="15" customHeight="1" x14ac:dyDescent="0.25"/>
    <row r="202" s="46" customFormat="1" ht="15" customHeight="1" x14ac:dyDescent="0.25"/>
    <row r="203" s="46" customFormat="1" ht="15" customHeight="1" x14ac:dyDescent="0.25"/>
    <row r="204" s="46" customFormat="1" ht="15" customHeight="1" x14ac:dyDescent="0.25"/>
    <row r="205" s="46" customFormat="1" ht="15" customHeight="1" x14ac:dyDescent="0.25"/>
    <row r="206" s="46" customFormat="1" ht="15" customHeight="1" x14ac:dyDescent="0.25"/>
    <row r="207" s="46" customFormat="1" ht="15" customHeight="1" x14ac:dyDescent="0.25"/>
    <row r="208" s="46" customFormat="1" ht="15" customHeight="1" x14ac:dyDescent="0.25"/>
    <row r="209" s="46" customFormat="1" ht="15" customHeight="1" x14ac:dyDescent="0.25"/>
    <row r="210" s="46" customFormat="1" ht="15" customHeight="1" x14ac:dyDescent="0.25"/>
    <row r="211" s="46" customFormat="1" ht="15" customHeight="1" x14ac:dyDescent="0.25"/>
    <row r="212" s="46" customFormat="1" ht="15" customHeight="1" x14ac:dyDescent="0.25"/>
    <row r="213" s="46" customFormat="1" ht="15" customHeight="1" x14ac:dyDescent="0.25"/>
    <row r="214" s="46" customFormat="1" ht="15" customHeight="1" x14ac:dyDescent="0.25"/>
    <row r="215" s="46" customFormat="1" ht="15" customHeight="1" x14ac:dyDescent="0.25"/>
    <row r="216" s="46" customFormat="1" ht="15" customHeight="1" x14ac:dyDescent="0.25"/>
    <row r="217" s="46" customFormat="1" ht="15" customHeight="1" x14ac:dyDescent="0.25"/>
    <row r="218" s="46" customFormat="1" ht="15" customHeight="1" x14ac:dyDescent="0.25"/>
    <row r="219" s="46" customFormat="1" ht="15" customHeight="1" x14ac:dyDescent="0.25"/>
    <row r="220" s="46" customFormat="1" ht="15" customHeight="1" x14ac:dyDescent="0.25"/>
    <row r="221" s="46" customFormat="1" ht="15" customHeight="1" x14ac:dyDescent="0.25"/>
    <row r="222" s="46" customFormat="1" ht="15" customHeight="1" x14ac:dyDescent="0.25"/>
    <row r="223" s="46" customFormat="1" ht="15" customHeight="1" x14ac:dyDescent="0.25"/>
    <row r="224" s="46" customFormat="1" ht="15" customHeight="1" x14ac:dyDescent="0.25"/>
    <row r="225" s="46" customFormat="1" ht="15" customHeight="1" x14ac:dyDescent="0.25"/>
    <row r="226" s="46" customFormat="1" ht="15" customHeight="1" x14ac:dyDescent="0.25"/>
    <row r="227" s="46" customFormat="1" ht="15" customHeight="1" x14ac:dyDescent="0.25"/>
    <row r="228" s="46" customFormat="1" ht="15" customHeight="1" x14ac:dyDescent="0.25"/>
    <row r="229" s="46" customFormat="1" ht="15" customHeight="1" x14ac:dyDescent="0.25"/>
    <row r="230" s="46" customFormat="1" ht="15" customHeight="1" x14ac:dyDescent="0.25"/>
    <row r="231" s="46" customFormat="1" ht="15" customHeight="1" x14ac:dyDescent="0.25"/>
    <row r="232" s="46" customFormat="1" ht="15" customHeight="1" x14ac:dyDescent="0.25"/>
    <row r="233" s="46" customFormat="1" ht="15" customHeight="1" x14ac:dyDescent="0.25"/>
    <row r="234" s="46" customFormat="1" ht="15" customHeight="1" x14ac:dyDescent="0.25"/>
    <row r="235" s="46" customFormat="1" ht="15" customHeight="1" x14ac:dyDescent="0.25"/>
    <row r="236" s="46" customFormat="1" ht="15" customHeight="1" x14ac:dyDescent="0.25"/>
    <row r="237" s="46" customFormat="1" ht="15" customHeight="1" x14ac:dyDescent="0.25"/>
    <row r="238" s="46" customFormat="1" ht="15" customHeight="1" x14ac:dyDescent="0.25"/>
    <row r="239" s="46" customFormat="1" ht="15" customHeight="1" x14ac:dyDescent="0.25"/>
    <row r="240" s="46" customFormat="1" ht="15" customHeight="1" x14ac:dyDescent="0.25"/>
    <row r="241" s="46" customFormat="1" ht="15" customHeight="1" x14ac:dyDescent="0.25"/>
    <row r="242" s="46" customFormat="1" ht="15" customHeight="1" x14ac:dyDescent="0.25"/>
    <row r="243" s="46" customFormat="1" ht="15" customHeight="1" x14ac:dyDescent="0.25"/>
    <row r="244" s="46" customFormat="1" ht="15" customHeight="1" x14ac:dyDescent="0.25"/>
    <row r="245" s="46" customFormat="1" ht="15" customHeight="1" x14ac:dyDescent="0.25"/>
    <row r="246" s="46" customFormat="1" ht="15" customHeight="1" x14ac:dyDescent="0.25"/>
    <row r="247" s="46" customFormat="1" ht="15" customHeight="1" x14ac:dyDescent="0.25"/>
    <row r="248" s="46" customFormat="1" ht="15" customHeight="1" x14ac:dyDescent="0.25"/>
    <row r="249" s="46" customFormat="1" ht="15" customHeight="1" x14ac:dyDescent="0.25"/>
    <row r="250" s="46" customFormat="1" ht="15" customHeight="1" x14ac:dyDescent="0.25"/>
    <row r="251" s="46" customFormat="1" ht="15" customHeight="1" x14ac:dyDescent="0.25"/>
    <row r="252" s="46" customFormat="1" ht="15" customHeight="1" x14ac:dyDescent="0.25"/>
    <row r="253" s="46" customFormat="1" ht="15" customHeight="1" x14ac:dyDescent="0.25"/>
    <row r="254" s="46" customFormat="1" ht="15" customHeight="1" x14ac:dyDescent="0.25"/>
    <row r="255" s="46" customFormat="1" ht="15" customHeight="1" x14ac:dyDescent="0.25"/>
    <row r="256" s="46" customFormat="1" ht="15" customHeight="1" x14ac:dyDescent="0.25"/>
    <row r="257" s="46" customFormat="1" ht="15" customHeight="1" x14ac:dyDescent="0.25"/>
    <row r="258" s="46" customFormat="1" ht="15" customHeight="1" x14ac:dyDescent="0.25"/>
    <row r="259" s="46" customFormat="1" ht="15" customHeight="1" x14ac:dyDescent="0.25"/>
    <row r="260" s="46" customFormat="1" ht="15" customHeight="1" x14ac:dyDescent="0.25"/>
    <row r="261" s="46" customFormat="1" ht="15" customHeight="1" x14ac:dyDescent="0.25"/>
    <row r="262" s="46" customFormat="1" ht="15" customHeight="1" x14ac:dyDescent="0.25"/>
    <row r="263" s="46" customFormat="1" ht="15" customHeight="1" x14ac:dyDescent="0.25"/>
    <row r="264" s="46" customFormat="1" ht="15" customHeight="1" x14ac:dyDescent="0.25"/>
    <row r="265" s="46" customFormat="1" ht="15" customHeight="1" x14ac:dyDescent="0.25"/>
    <row r="266" s="46" customFormat="1" ht="15" customHeight="1" x14ac:dyDescent="0.25"/>
    <row r="267" s="46" customFormat="1" ht="15" customHeight="1" x14ac:dyDescent="0.25"/>
    <row r="268" s="46" customFormat="1" ht="15" customHeight="1" x14ac:dyDescent="0.25"/>
    <row r="269" s="46" customFormat="1" ht="15" customHeight="1" x14ac:dyDescent="0.25"/>
    <row r="270" s="46" customFormat="1" ht="15" customHeight="1" x14ac:dyDescent="0.25"/>
    <row r="271" s="46" customFormat="1" ht="15" customHeight="1" x14ac:dyDescent="0.25"/>
    <row r="272" s="46" customFormat="1" ht="15" customHeight="1" x14ac:dyDescent="0.25"/>
    <row r="273" s="46" customFormat="1" ht="15" customHeight="1" x14ac:dyDescent="0.25"/>
    <row r="274" s="46" customFormat="1" ht="15" customHeight="1" x14ac:dyDescent="0.25"/>
    <row r="275" s="46" customFormat="1" ht="15" customHeight="1" x14ac:dyDescent="0.25"/>
    <row r="276" s="46" customFormat="1" ht="15" customHeight="1" x14ac:dyDescent="0.25"/>
    <row r="277" s="46" customFormat="1" ht="15" customHeight="1" x14ac:dyDescent="0.25"/>
    <row r="278" s="46" customFormat="1" ht="15" customHeight="1" x14ac:dyDescent="0.25"/>
    <row r="279" s="46" customFormat="1" ht="15" customHeight="1" x14ac:dyDescent="0.25"/>
    <row r="280" s="46" customFormat="1" ht="15" customHeight="1" x14ac:dyDescent="0.25"/>
    <row r="281" s="46" customFormat="1" ht="15" customHeight="1" x14ac:dyDescent="0.25"/>
    <row r="282" s="46" customFormat="1" ht="15" customHeight="1" x14ac:dyDescent="0.25"/>
    <row r="283" s="46" customFormat="1" ht="15" customHeight="1" x14ac:dyDescent="0.25"/>
    <row r="284" s="46" customFormat="1" ht="15" customHeight="1" x14ac:dyDescent="0.25"/>
    <row r="285" s="46" customFormat="1" ht="15" customHeight="1" x14ac:dyDescent="0.25"/>
    <row r="286" s="46" customFormat="1" ht="15" customHeight="1" x14ac:dyDescent="0.25"/>
    <row r="287" s="46" customFormat="1" ht="15" customHeight="1" x14ac:dyDescent="0.25"/>
    <row r="288" s="46" customFormat="1" ht="15" customHeight="1" x14ac:dyDescent="0.25"/>
    <row r="289" s="46" customFormat="1" ht="15" customHeight="1" x14ac:dyDescent="0.25"/>
    <row r="290" s="46" customFormat="1" ht="15" customHeight="1" x14ac:dyDescent="0.25"/>
    <row r="291" s="46" customFormat="1" ht="15" customHeight="1" x14ac:dyDescent="0.25"/>
    <row r="292" s="46" customFormat="1" x14ac:dyDescent="0.25"/>
    <row r="293" s="46" customFormat="1" x14ac:dyDescent="0.25"/>
    <row r="294" s="46" customFormat="1" x14ac:dyDescent="0.25"/>
    <row r="295" s="46" customFormat="1" x14ac:dyDescent="0.25"/>
    <row r="296" s="46" customFormat="1" x14ac:dyDescent="0.25"/>
    <row r="297" s="46" customFormat="1" x14ac:dyDescent="0.25"/>
  </sheetData>
  <mergeCells count="9">
    <mergeCell ref="W2:X3"/>
    <mergeCell ref="W48:X49"/>
    <mergeCell ref="A97:R97"/>
    <mergeCell ref="A132:R132"/>
    <mergeCell ref="A53:R53"/>
    <mergeCell ref="A88:R88"/>
    <mergeCell ref="W92:X93"/>
    <mergeCell ref="A7:R7"/>
    <mergeCell ref="A42:R42"/>
  </mergeCells>
  <hyperlinks>
    <hyperlink ref="W2" r:id="rId1" location="INDICE!A1"/>
    <hyperlink ref="W2:X3" location="INDICE!A1" display="INDICE"/>
    <hyperlink ref="W48" r:id="rId2" location="INDICE!A1"/>
    <hyperlink ref="W48:X49" location="INDICE!A1" display="INDICE"/>
    <hyperlink ref="W92" r:id="rId3" location="INDICE!A1"/>
    <hyperlink ref="W92:X93" location="INDICE!A1" display="INDICE"/>
  </hyperlinks>
  <printOptions horizontalCentered="1"/>
  <pageMargins left="0.78740157480314965" right="0.78740157480314965" top="0.39370078740157483" bottom="0.98425196850393704" header="0" footer="0"/>
  <pageSetup scale="63" fitToHeight="3" orientation="landscape" r:id="rId4"/>
  <headerFooter alignWithMargins="0"/>
  <rowBreaks count="2" manualBreakCount="2">
    <brk id="46" max="20" man="1"/>
    <brk id="9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78"/>
  <sheetViews>
    <sheetView topLeftCell="A113" zoomScaleNormal="100" zoomScaleSheetLayoutView="50" workbookViewId="0">
      <selection activeCell="AD132" sqref="AD132:AE133"/>
    </sheetView>
  </sheetViews>
  <sheetFormatPr baseColWidth="10" defaultRowHeight="15" customHeight="1" x14ac:dyDescent="0.25"/>
  <cols>
    <col min="1" max="1" width="17.710937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4" width="8.7109375" style="107" customWidth="1"/>
    <col min="35" max="256" width="11.42578125" style="107"/>
    <col min="257" max="257" width="21.285156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4" width="6.7109375" style="107" customWidth="1"/>
    <col min="285" max="512" width="11.42578125" style="107"/>
    <col min="513" max="513" width="21.285156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40" width="6.7109375" style="107" customWidth="1"/>
    <col min="541" max="768" width="11.42578125" style="107"/>
    <col min="769" max="769" width="21.285156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6" width="6.7109375" style="107" customWidth="1"/>
    <col min="797" max="1024" width="11.42578125" style="107"/>
    <col min="1025" max="1025" width="21.285156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2" width="6.7109375" style="107" customWidth="1"/>
    <col min="1053" max="1280" width="11.42578125" style="107"/>
    <col min="1281" max="1281" width="21.285156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8" width="6.7109375" style="107" customWidth="1"/>
    <col min="1309" max="1536" width="11.42578125" style="107"/>
    <col min="1537" max="1537" width="21.285156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4" width="6.7109375" style="107" customWidth="1"/>
    <col min="1565" max="1792" width="11.42578125" style="107"/>
    <col min="1793" max="1793" width="21.285156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20" width="6.7109375" style="107" customWidth="1"/>
    <col min="1821" max="2048" width="11.42578125" style="107"/>
    <col min="2049" max="2049" width="21.285156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6" width="6.7109375" style="107" customWidth="1"/>
    <col min="2077" max="2304" width="11.42578125" style="107"/>
    <col min="2305" max="2305" width="21.285156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2" width="6.7109375" style="107" customWidth="1"/>
    <col min="2333" max="2560" width="11.42578125" style="107"/>
    <col min="2561" max="2561" width="21.285156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8" width="6.7109375" style="107" customWidth="1"/>
    <col min="2589" max="2816" width="11.42578125" style="107"/>
    <col min="2817" max="2817" width="21.285156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4" width="6.7109375" style="107" customWidth="1"/>
    <col min="2845" max="3072" width="11.42578125" style="107"/>
    <col min="3073" max="3073" width="21.285156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100" width="6.7109375" style="107" customWidth="1"/>
    <col min="3101" max="3328" width="11.42578125" style="107"/>
    <col min="3329" max="3329" width="21.285156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6" width="6.7109375" style="107" customWidth="1"/>
    <col min="3357" max="3584" width="11.42578125" style="107"/>
    <col min="3585" max="3585" width="21.285156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2" width="6.7109375" style="107" customWidth="1"/>
    <col min="3613" max="3840" width="11.42578125" style="107"/>
    <col min="3841" max="3841" width="21.285156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8" width="6.7109375" style="107" customWidth="1"/>
    <col min="3869" max="4096" width="11.42578125" style="107"/>
    <col min="4097" max="4097" width="21.285156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4" width="6.7109375" style="107" customWidth="1"/>
    <col min="4125" max="4352" width="11.42578125" style="107"/>
    <col min="4353" max="4353" width="21.285156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80" width="6.7109375" style="107" customWidth="1"/>
    <col min="4381" max="4608" width="11.42578125" style="107"/>
    <col min="4609" max="4609" width="21.285156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6" width="6.7109375" style="107" customWidth="1"/>
    <col min="4637" max="4864" width="11.42578125" style="107"/>
    <col min="4865" max="4865" width="21.285156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2" width="6.7109375" style="107" customWidth="1"/>
    <col min="4893" max="5120" width="11.42578125" style="107"/>
    <col min="5121" max="5121" width="21.285156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8" width="6.7109375" style="107" customWidth="1"/>
    <col min="5149" max="5376" width="11.42578125" style="107"/>
    <col min="5377" max="5377" width="21.285156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4" width="6.7109375" style="107" customWidth="1"/>
    <col min="5405" max="5632" width="11.42578125" style="107"/>
    <col min="5633" max="5633" width="21.285156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60" width="6.7109375" style="107" customWidth="1"/>
    <col min="5661" max="5888" width="11.42578125" style="107"/>
    <col min="5889" max="5889" width="21.285156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6" width="6.7109375" style="107" customWidth="1"/>
    <col min="5917" max="6144" width="11.42578125" style="107"/>
    <col min="6145" max="6145" width="21.285156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2" width="6.7109375" style="107" customWidth="1"/>
    <col min="6173" max="6400" width="11.42578125" style="107"/>
    <col min="6401" max="6401" width="21.285156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8" width="6.7109375" style="107" customWidth="1"/>
    <col min="6429" max="6656" width="11.42578125" style="107"/>
    <col min="6657" max="6657" width="21.285156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4" width="6.7109375" style="107" customWidth="1"/>
    <col min="6685" max="6912" width="11.42578125" style="107"/>
    <col min="6913" max="6913" width="21.285156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40" width="6.7109375" style="107" customWidth="1"/>
    <col min="6941" max="7168" width="11.42578125" style="107"/>
    <col min="7169" max="7169" width="21.285156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6" width="6.7109375" style="107" customWidth="1"/>
    <col min="7197" max="7424" width="11.42578125" style="107"/>
    <col min="7425" max="7425" width="21.285156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2" width="6.7109375" style="107" customWidth="1"/>
    <col min="7453" max="7680" width="11.42578125" style="107"/>
    <col min="7681" max="7681" width="21.285156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8" width="6.7109375" style="107" customWidth="1"/>
    <col min="7709" max="7936" width="11.42578125" style="107"/>
    <col min="7937" max="7937" width="21.285156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4" width="6.7109375" style="107" customWidth="1"/>
    <col min="7965" max="8192" width="11.42578125" style="107"/>
    <col min="8193" max="8193" width="21.285156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20" width="6.7109375" style="107" customWidth="1"/>
    <col min="8221" max="8448" width="11.42578125" style="107"/>
    <col min="8449" max="8449" width="21.285156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6" width="6.7109375" style="107" customWidth="1"/>
    <col min="8477" max="8704" width="11.42578125" style="107"/>
    <col min="8705" max="8705" width="21.285156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2" width="6.7109375" style="107" customWidth="1"/>
    <col min="8733" max="8960" width="11.42578125" style="107"/>
    <col min="8961" max="8961" width="21.285156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8" width="6.7109375" style="107" customWidth="1"/>
    <col min="8989" max="9216" width="11.42578125" style="107"/>
    <col min="9217" max="9217" width="21.285156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4" width="6.7109375" style="107" customWidth="1"/>
    <col min="9245" max="9472" width="11.42578125" style="107"/>
    <col min="9473" max="9473" width="21.285156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500" width="6.7109375" style="107" customWidth="1"/>
    <col min="9501" max="9728" width="11.42578125" style="107"/>
    <col min="9729" max="9729" width="21.285156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6" width="6.7109375" style="107" customWidth="1"/>
    <col min="9757" max="9984" width="11.42578125" style="107"/>
    <col min="9985" max="9985" width="21.285156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2" width="6.7109375" style="107" customWidth="1"/>
    <col min="10013" max="10240" width="11.42578125" style="107"/>
    <col min="10241" max="10241" width="21.285156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8" width="6.7109375" style="107" customWidth="1"/>
    <col min="10269" max="10496" width="11.42578125" style="107"/>
    <col min="10497" max="10497" width="21.285156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4" width="6.7109375" style="107" customWidth="1"/>
    <col min="10525" max="10752" width="11.42578125" style="107"/>
    <col min="10753" max="10753" width="21.285156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80" width="6.7109375" style="107" customWidth="1"/>
    <col min="10781" max="11008" width="11.42578125" style="107"/>
    <col min="11009" max="11009" width="21.285156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6" width="6.7109375" style="107" customWidth="1"/>
    <col min="11037" max="11264" width="11.42578125" style="107"/>
    <col min="11265" max="11265" width="21.285156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2" width="6.7109375" style="107" customWidth="1"/>
    <col min="11293" max="11520" width="11.42578125" style="107"/>
    <col min="11521" max="11521" width="21.285156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8" width="6.7109375" style="107" customWidth="1"/>
    <col min="11549" max="11776" width="11.42578125" style="107"/>
    <col min="11777" max="11777" width="21.285156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4" width="6.7109375" style="107" customWidth="1"/>
    <col min="11805" max="12032" width="11.42578125" style="107"/>
    <col min="12033" max="12033" width="21.285156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60" width="6.7109375" style="107" customWidth="1"/>
    <col min="12061" max="12288" width="11.42578125" style="107"/>
    <col min="12289" max="12289" width="21.285156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6" width="6.7109375" style="107" customWidth="1"/>
    <col min="12317" max="12544" width="11.42578125" style="107"/>
    <col min="12545" max="12545" width="21.285156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2" width="6.7109375" style="107" customWidth="1"/>
    <col min="12573" max="12800" width="11.42578125" style="107"/>
    <col min="12801" max="12801" width="21.285156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8" width="6.7109375" style="107" customWidth="1"/>
    <col min="12829" max="13056" width="11.42578125" style="107"/>
    <col min="13057" max="13057" width="21.285156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4" width="6.7109375" style="107" customWidth="1"/>
    <col min="13085" max="13312" width="11.42578125" style="107"/>
    <col min="13313" max="13313" width="21.285156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40" width="6.7109375" style="107" customWidth="1"/>
    <col min="13341" max="13568" width="11.42578125" style="107"/>
    <col min="13569" max="13569" width="21.285156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6" width="6.7109375" style="107" customWidth="1"/>
    <col min="13597" max="13824" width="11.42578125" style="107"/>
    <col min="13825" max="13825" width="21.285156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2" width="6.7109375" style="107" customWidth="1"/>
    <col min="13853" max="14080" width="11.42578125" style="107"/>
    <col min="14081" max="14081" width="21.285156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8" width="6.7109375" style="107" customWidth="1"/>
    <col min="14109" max="14336" width="11.42578125" style="107"/>
    <col min="14337" max="14337" width="21.285156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4" width="6.7109375" style="107" customWidth="1"/>
    <col min="14365" max="14592" width="11.42578125" style="107"/>
    <col min="14593" max="14593" width="21.285156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20" width="6.7109375" style="107" customWidth="1"/>
    <col min="14621" max="14848" width="11.42578125" style="107"/>
    <col min="14849" max="14849" width="21.285156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6" width="6.7109375" style="107" customWidth="1"/>
    <col min="14877" max="15104" width="11.42578125" style="107"/>
    <col min="15105" max="15105" width="21.285156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2" width="6.7109375" style="107" customWidth="1"/>
    <col min="15133" max="15360" width="11.42578125" style="107"/>
    <col min="15361" max="15361" width="21.285156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8" width="6.7109375" style="107" customWidth="1"/>
    <col min="15389" max="15616" width="11.42578125" style="107"/>
    <col min="15617" max="15617" width="21.285156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4" width="6.7109375" style="107" customWidth="1"/>
    <col min="15645" max="15872" width="11.42578125" style="107"/>
    <col min="15873" max="15873" width="21.285156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900" width="6.7109375" style="107" customWidth="1"/>
    <col min="15901" max="16128" width="11.42578125" style="107"/>
    <col min="16129" max="16129" width="21.285156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6" width="6.7109375" style="107" customWidth="1"/>
    <col min="16157" max="16384" width="11.42578125" style="107"/>
  </cols>
  <sheetData>
    <row r="1" spans="1:33" s="106" customFormat="1" ht="15" customHeight="1" x14ac:dyDescent="0.25">
      <c r="A1" s="337" t="s">
        <v>235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29"/>
      <c r="AD1"/>
      <c r="AE1"/>
      <c r="AF1" s="46"/>
    </row>
    <row r="2" spans="1:33" s="106" customFormat="1" ht="15" customHeight="1" x14ac:dyDescent="0.2">
      <c r="A2" s="338" t="s">
        <v>18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29"/>
      <c r="AD2" s="326" t="s">
        <v>317</v>
      </c>
      <c r="AE2" s="326"/>
      <c r="AF2" s="41"/>
    </row>
    <row r="3" spans="1:33" s="106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0"/>
      <c r="AD3" s="326"/>
      <c r="AE3" s="326"/>
      <c r="AF3" s="41"/>
    </row>
    <row r="4" spans="1:33" s="106" customFormat="1" ht="15" customHeight="1" x14ac:dyDescent="0.25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41"/>
      <c r="AD4" s="41"/>
      <c r="AE4" s="41"/>
      <c r="AF4" s="41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5">
      <c r="A7" s="339" t="s">
        <v>418</v>
      </c>
      <c r="B7" s="343" t="s">
        <v>19</v>
      </c>
      <c r="C7" s="343"/>
      <c r="D7" s="343"/>
      <c r="E7" s="108"/>
      <c r="F7" s="343" t="s">
        <v>64</v>
      </c>
      <c r="G7" s="343"/>
      <c r="H7" s="343"/>
      <c r="I7" s="108"/>
      <c r="J7" s="343" t="s">
        <v>65</v>
      </c>
      <c r="K7" s="343"/>
      <c r="L7" s="343"/>
      <c r="M7" s="108"/>
      <c r="N7" s="343" t="s">
        <v>66</v>
      </c>
      <c r="O7" s="343"/>
      <c r="P7" s="343"/>
      <c r="Q7" s="108"/>
      <c r="R7" s="343" t="s">
        <v>67</v>
      </c>
      <c r="S7" s="343"/>
      <c r="T7" s="343"/>
      <c r="U7" s="108"/>
      <c r="V7" s="343" t="s">
        <v>68</v>
      </c>
      <c r="W7" s="343"/>
      <c r="X7" s="343"/>
      <c r="Y7" s="108"/>
      <c r="Z7" s="343" t="s">
        <v>69</v>
      </c>
      <c r="AA7" s="343"/>
      <c r="AB7" s="343"/>
    </row>
    <row r="8" spans="1:33" ht="15" customHeight="1" thickBot="1" x14ac:dyDescent="0.3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ht="15" customHeight="1" x14ac:dyDescent="0.25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</row>
    <row r="10" spans="1:33" ht="15" customHeight="1" x14ac:dyDescent="0.25">
      <c r="A10" s="135" t="s">
        <v>19</v>
      </c>
      <c r="B10" s="151">
        <f>+B16+B22</f>
        <v>462081</v>
      </c>
      <c r="C10" s="151">
        <f t="shared" ref="B10:D13" si="0">+C16+C22</f>
        <v>237719</v>
      </c>
      <c r="D10" s="151">
        <f t="shared" si="0"/>
        <v>224362</v>
      </c>
      <c r="E10" s="151"/>
      <c r="F10" s="151">
        <f t="shared" ref="F10:H13" si="1">+F16+F22</f>
        <v>81413</v>
      </c>
      <c r="G10" s="151">
        <f t="shared" si="1"/>
        <v>41701</v>
      </c>
      <c r="H10" s="151">
        <f t="shared" si="1"/>
        <v>39712</v>
      </c>
      <c r="I10" s="151"/>
      <c r="J10" s="151">
        <f t="shared" ref="J10:L13" si="2">+J16+J22</f>
        <v>82270</v>
      </c>
      <c r="K10" s="151">
        <f t="shared" si="2"/>
        <v>42292</v>
      </c>
      <c r="L10" s="151">
        <f t="shared" si="2"/>
        <v>39978</v>
      </c>
      <c r="M10" s="151"/>
      <c r="N10" s="151">
        <f t="shared" ref="N10:P13" si="3">+N16+N22</f>
        <v>74515</v>
      </c>
      <c r="O10" s="151">
        <f t="shared" si="3"/>
        <v>38573</v>
      </c>
      <c r="P10" s="151">
        <f t="shared" si="3"/>
        <v>35942</v>
      </c>
      <c r="Q10" s="151"/>
      <c r="R10" s="151">
        <f t="shared" ref="R10:T13" si="4">+R16+R22</f>
        <v>75817</v>
      </c>
      <c r="S10" s="151">
        <f t="shared" si="4"/>
        <v>39125</v>
      </c>
      <c r="T10" s="151">
        <f t="shared" si="4"/>
        <v>36692</v>
      </c>
      <c r="U10" s="151"/>
      <c r="V10" s="151">
        <f t="shared" ref="V10:X13" si="5">+V16+V22</f>
        <v>75625</v>
      </c>
      <c r="W10" s="151">
        <f t="shared" si="5"/>
        <v>38828</v>
      </c>
      <c r="X10" s="151">
        <f t="shared" si="5"/>
        <v>36797</v>
      </c>
      <c r="Y10" s="151"/>
      <c r="Z10" s="151">
        <f t="shared" ref="Z10:AB13" si="6">+Z16+Z22</f>
        <v>72441</v>
      </c>
      <c r="AA10" s="151">
        <f t="shared" si="6"/>
        <v>37200</v>
      </c>
      <c r="AB10" s="151">
        <f t="shared" si="6"/>
        <v>35241</v>
      </c>
    </row>
    <row r="11" spans="1:33" ht="15" customHeight="1" x14ac:dyDescent="0.25">
      <c r="A11" s="115" t="s">
        <v>73</v>
      </c>
      <c r="B11" s="114">
        <f t="shared" si="0"/>
        <v>420433</v>
      </c>
      <c r="C11" s="114">
        <f t="shared" si="0"/>
        <v>216568</v>
      </c>
      <c r="D11" s="114">
        <f t="shared" si="0"/>
        <v>203865</v>
      </c>
      <c r="E11" s="114"/>
      <c r="F11" s="114">
        <f t="shared" si="1"/>
        <v>74012</v>
      </c>
      <c r="G11" s="114">
        <f t="shared" si="1"/>
        <v>37926</v>
      </c>
      <c r="H11" s="114">
        <f t="shared" si="1"/>
        <v>36086</v>
      </c>
      <c r="I11" s="114"/>
      <c r="J11" s="114">
        <f t="shared" si="2"/>
        <v>75078</v>
      </c>
      <c r="K11" s="114">
        <f t="shared" si="2"/>
        <v>38625</v>
      </c>
      <c r="L11" s="114">
        <f t="shared" si="2"/>
        <v>36453</v>
      </c>
      <c r="M11" s="114"/>
      <c r="N11" s="114">
        <f t="shared" si="3"/>
        <v>67803</v>
      </c>
      <c r="O11" s="114">
        <f t="shared" si="3"/>
        <v>35183</v>
      </c>
      <c r="P11" s="114">
        <f t="shared" si="3"/>
        <v>32620</v>
      </c>
      <c r="Q11" s="114"/>
      <c r="R11" s="114">
        <f t="shared" si="4"/>
        <v>68820</v>
      </c>
      <c r="S11" s="114">
        <f t="shared" si="4"/>
        <v>35534</v>
      </c>
      <c r="T11" s="114">
        <f t="shared" si="4"/>
        <v>33286</v>
      </c>
      <c r="U11" s="114"/>
      <c r="V11" s="114">
        <f t="shared" si="5"/>
        <v>68801</v>
      </c>
      <c r="W11" s="114">
        <f t="shared" si="5"/>
        <v>35406</v>
      </c>
      <c r="X11" s="114">
        <f t="shared" si="5"/>
        <v>33395</v>
      </c>
      <c r="Y11" s="114"/>
      <c r="Z11" s="114">
        <f t="shared" si="6"/>
        <v>65919</v>
      </c>
      <c r="AA11" s="114">
        <f t="shared" si="6"/>
        <v>33894</v>
      </c>
      <c r="AB11" s="114">
        <f t="shared" si="6"/>
        <v>32025</v>
      </c>
    </row>
    <row r="12" spans="1:33" ht="15" customHeight="1" x14ac:dyDescent="0.25">
      <c r="A12" s="115" t="s">
        <v>74</v>
      </c>
      <c r="B12" s="114">
        <f t="shared" si="0"/>
        <v>36433</v>
      </c>
      <c r="C12" s="114">
        <f t="shared" si="0"/>
        <v>18691</v>
      </c>
      <c r="D12" s="114">
        <f t="shared" si="0"/>
        <v>17742</v>
      </c>
      <c r="E12" s="114"/>
      <c r="F12" s="114">
        <f t="shared" si="1"/>
        <v>6554</v>
      </c>
      <c r="G12" s="114">
        <f t="shared" si="1"/>
        <v>3367</v>
      </c>
      <c r="H12" s="114">
        <f t="shared" si="1"/>
        <v>3187</v>
      </c>
      <c r="I12" s="114"/>
      <c r="J12" s="114">
        <f t="shared" si="2"/>
        <v>6262</v>
      </c>
      <c r="K12" s="114">
        <f t="shared" si="2"/>
        <v>3225</v>
      </c>
      <c r="L12" s="114">
        <f t="shared" si="2"/>
        <v>3037</v>
      </c>
      <c r="M12" s="114"/>
      <c r="N12" s="114">
        <f t="shared" si="3"/>
        <v>5889</v>
      </c>
      <c r="O12" s="114">
        <f t="shared" si="3"/>
        <v>3020</v>
      </c>
      <c r="P12" s="114">
        <f t="shared" si="3"/>
        <v>2869</v>
      </c>
      <c r="Q12" s="114"/>
      <c r="R12" s="114">
        <f t="shared" si="4"/>
        <v>6136</v>
      </c>
      <c r="S12" s="114">
        <f t="shared" si="4"/>
        <v>3183</v>
      </c>
      <c r="T12" s="114">
        <f t="shared" si="4"/>
        <v>2953</v>
      </c>
      <c r="U12" s="114"/>
      <c r="V12" s="114">
        <f t="shared" si="5"/>
        <v>5933</v>
      </c>
      <c r="W12" s="114">
        <f t="shared" si="5"/>
        <v>3001</v>
      </c>
      <c r="X12" s="114">
        <f t="shared" si="5"/>
        <v>2932</v>
      </c>
      <c r="Y12" s="114"/>
      <c r="Z12" s="114">
        <f t="shared" si="6"/>
        <v>5659</v>
      </c>
      <c r="AA12" s="114">
        <f t="shared" si="6"/>
        <v>2895</v>
      </c>
      <c r="AB12" s="114">
        <f t="shared" si="6"/>
        <v>2764</v>
      </c>
    </row>
    <row r="13" spans="1:33" ht="15" customHeight="1" x14ac:dyDescent="0.25">
      <c r="A13" s="115" t="s">
        <v>245</v>
      </c>
      <c r="B13" s="114">
        <f t="shared" si="0"/>
        <v>5215</v>
      </c>
      <c r="C13" s="114">
        <f t="shared" si="0"/>
        <v>2460</v>
      </c>
      <c r="D13" s="114">
        <f t="shared" si="0"/>
        <v>2755</v>
      </c>
      <c r="E13" s="114"/>
      <c r="F13" s="114">
        <f t="shared" si="1"/>
        <v>847</v>
      </c>
      <c r="G13" s="114">
        <f t="shared" si="1"/>
        <v>408</v>
      </c>
      <c r="H13" s="114">
        <f t="shared" si="1"/>
        <v>439</v>
      </c>
      <c r="I13" s="114"/>
      <c r="J13" s="114">
        <f t="shared" si="2"/>
        <v>930</v>
      </c>
      <c r="K13" s="114">
        <f t="shared" si="2"/>
        <v>442</v>
      </c>
      <c r="L13" s="114">
        <f t="shared" si="2"/>
        <v>488</v>
      </c>
      <c r="M13" s="114"/>
      <c r="N13" s="114">
        <f t="shared" si="3"/>
        <v>823</v>
      </c>
      <c r="O13" s="114">
        <f t="shared" si="3"/>
        <v>370</v>
      </c>
      <c r="P13" s="114">
        <f t="shared" si="3"/>
        <v>453</v>
      </c>
      <c r="Q13" s="114"/>
      <c r="R13" s="114">
        <f t="shared" si="4"/>
        <v>861</v>
      </c>
      <c r="S13" s="114">
        <f t="shared" si="4"/>
        <v>408</v>
      </c>
      <c r="T13" s="114">
        <f t="shared" si="4"/>
        <v>453</v>
      </c>
      <c r="U13" s="114"/>
      <c r="V13" s="114">
        <f t="shared" si="5"/>
        <v>891</v>
      </c>
      <c r="W13" s="114">
        <f t="shared" si="5"/>
        <v>421</v>
      </c>
      <c r="X13" s="114">
        <f t="shared" si="5"/>
        <v>470</v>
      </c>
      <c r="Y13" s="114"/>
      <c r="Z13" s="114">
        <f t="shared" si="6"/>
        <v>863</v>
      </c>
      <c r="AA13" s="114">
        <f t="shared" si="6"/>
        <v>411</v>
      </c>
      <c r="AB13" s="114">
        <f t="shared" si="6"/>
        <v>452</v>
      </c>
    </row>
    <row r="14" spans="1:33" ht="15" customHeight="1" x14ac:dyDescent="0.25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</row>
    <row r="15" spans="1:33" ht="15" customHeight="1" x14ac:dyDescent="0.25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</row>
    <row r="16" spans="1:33" ht="15" customHeight="1" x14ac:dyDescent="0.2">
      <c r="A16" s="136" t="s">
        <v>19</v>
      </c>
      <c r="B16" s="262">
        <v>325413</v>
      </c>
      <c r="C16" s="262">
        <v>166903</v>
      </c>
      <c r="D16" s="262">
        <v>158510</v>
      </c>
      <c r="E16" s="262"/>
      <c r="F16" s="262">
        <v>57192</v>
      </c>
      <c r="G16" s="262">
        <v>29202</v>
      </c>
      <c r="H16" s="262">
        <v>27990</v>
      </c>
      <c r="I16" s="262"/>
      <c r="J16" s="262">
        <v>57323</v>
      </c>
      <c r="K16" s="262">
        <v>29518</v>
      </c>
      <c r="L16" s="262">
        <v>27805</v>
      </c>
      <c r="M16" s="262"/>
      <c r="N16" s="262">
        <v>52264</v>
      </c>
      <c r="O16" s="262">
        <v>26909</v>
      </c>
      <c r="P16" s="262">
        <v>25355</v>
      </c>
      <c r="Q16" s="262"/>
      <c r="R16" s="262">
        <v>53732</v>
      </c>
      <c r="S16" s="262">
        <v>27592</v>
      </c>
      <c r="T16" s="262">
        <v>26140</v>
      </c>
      <c r="U16" s="262"/>
      <c r="V16" s="262">
        <v>53512</v>
      </c>
      <c r="W16" s="262">
        <v>27425</v>
      </c>
      <c r="X16" s="262">
        <v>26087</v>
      </c>
      <c r="Y16" s="262"/>
      <c r="Z16" s="262">
        <v>51390</v>
      </c>
      <c r="AA16" s="262">
        <v>26257</v>
      </c>
      <c r="AB16" s="262">
        <v>25133</v>
      </c>
    </row>
    <row r="17" spans="1:32" ht="15" customHeight="1" x14ac:dyDescent="0.2">
      <c r="A17" s="115" t="s">
        <v>73</v>
      </c>
      <c r="B17" s="263">
        <v>285512</v>
      </c>
      <c r="C17" s="263">
        <v>146647</v>
      </c>
      <c r="D17" s="263">
        <v>138865</v>
      </c>
      <c r="E17" s="263"/>
      <c r="F17" s="263">
        <v>50112</v>
      </c>
      <c r="G17" s="263">
        <v>25597</v>
      </c>
      <c r="H17" s="263">
        <v>24515</v>
      </c>
      <c r="I17" s="263"/>
      <c r="J17" s="263">
        <v>50440</v>
      </c>
      <c r="K17" s="263">
        <v>26013</v>
      </c>
      <c r="L17" s="263">
        <v>24427</v>
      </c>
      <c r="M17" s="263"/>
      <c r="N17" s="263">
        <v>45861</v>
      </c>
      <c r="O17" s="263">
        <v>23678</v>
      </c>
      <c r="P17" s="263">
        <v>22183</v>
      </c>
      <c r="Q17" s="263"/>
      <c r="R17" s="263">
        <v>46999</v>
      </c>
      <c r="S17" s="263">
        <v>24132</v>
      </c>
      <c r="T17" s="263">
        <v>22867</v>
      </c>
      <c r="U17" s="263"/>
      <c r="V17" s="263">
        <v>46975</v>
      </c>
      <c r="W17" s="263">
        <v>24145</v>
      </c>
      <c r="X17" s="263">
        <v>22830</v>
      </c>
      <c r="Y17" s="263"/>
      <c r="Z17" s="263">
        <v>45125</v>
      </c>
      <c r="AA17" s="263">
        <v>23082</v>
      </c>
      <c r="AB17" s="263">
        <v>22043</v>
      </c>
    </row>
    <row r="18" spans="1:32" ht="15" customHeight="1" x14ac:dyDescent="0.2">
      <c r="A18" s="115" t="s">
        <v>74</v>
      </c>
      <c r="B18" s="263">
        <v>34686</v>
      </c>
      <c r="C18" s="263">
        <v>17796</v>
      </c>
      <c r="D18" s="263">
        <v>16890</v>
      </c>
      <c r="E18" s="263"/>
      <c r="F18" s="263">
        <v>6233</v>
      </c>
      <c r="G18" s="263">
        <v>3197</v>
      </c>
      <c r="H18" s="263">
        <v>3036</v>
      </c>
      <c r="I18" s="263"/>
      <c r="J18" s="263">
        <v>5953</v>
      </c>
      <c r="K18" s="263">
        <v>3063</v>
      </c>
      <c r="L18" s="263">
        <v>2890</v>
      </c>
      <c r="M18" s="263"/>
      <c r="N18" s="263">
        <v>5580</v>
      </c>
      <c r="O18" s="263">
        <v>2861</v>
      </c>
      <c r="P18" s="263">
        <v>2719</v>
      </c>
      <c r="Q18" s="263"/>
      <c r="R18" s="263">
        <v>5872</v>
      </c>
      <c r="S18" s="263">
        <v>3052</v>
      </c>
      <c r="T18" s="263">
        <v>2820</v>
      </c>
      <c r="U18" s="263"/>
      <c r="V18" s="263">
        <v>5646</v>
      </c>
      <c r="W18" s="263">
        <v>2859</v>
      </c>
      <c r="X18" s="263">
        <v>2787</v>
      </c>
      <c r="Y18" s="263"/>
      <c r="Z18" s="263">
        <v>5402</v>
      </c>
      <c r="AA18" s="263">
        <v>2764</v>
      </c>
      <c r="AB18" s="263">
        <v>2638</v>
      </c>
    </row>
    <row r="19" spans="1:32" ht="15" customHeight="1" x14ac:dyDescent="0.2">
      <c r="A19" s="115" t="s">
        <v>245</v>
      </c>
      <c r="B19" s="263">
        <v>5215</v>
      </c>
      <c r="C19" s="263">
        <v>2460</v>
      </c>
      <c r="D19" s="263">
        <v>2755</v>
      </c>
      <c r="E19" s="263"/>
      <c r="F19" s="263">
        <v>847</v>
      </c>
      <c r="G19" s="263">
        <v>408</v>
      </c>
      <c r="H19" s="263">
        <v>439</v>
      </c>
      <c r="I19" s="263"/>
      <c r="J19" s="263">
        <v>930</v>
      </c>
      <c r="K19" s="263">
        <v>442</v>
      </c>
      <c r="L19" s="263">
        <v>488</v>
      </c>
      <c r="M19" s="263"/>
      <c r="N19" s="263">
        <v>823</v>
      </c>
      <c r="O19" s="263">
        <v>370</v>
      </c>
      <c r="P19" s="263">
        <v>453</v>
      </c>
      <c r="Q19" s="263"/>
      <c r="R19" s="263">
        <v>861</v>
      </c>
      <c r="S19" s="263">
        <v>408</v>
      </c>
      <c r="T19" s="263">
        <v>453</v>
      </c>
      <c r="U19" s="263"/>
      <c r="V19" s="263">
        <v>891</v>
      </c>
      <c r="W19" s="263">
        <v>421</v>
      </c>
      <c r="X19" s="263">
        <v>470</v>
      </c>
      <c r="Y19" s="263"/>
      <c r="Z19" s="263">
        <v>863</v>
      </c>
      <c r="AA19" s="263">
        <v>411</v>
      </c>
      <c r="AB19" s="263">
        <v>452</v>
      </c>
    </row>
    <row r="20" spans="1:32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2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</row>
    <row r="22" spans="1:32" ht="15" customHeight="1" x14ac:dyDescent="0.2">
      <c r="A22" s="136" t="s">
        <v>19</v>
      </c>
      <c r="B22" s="262">
        <v>136668</v>
      </c>
      <c r="C22" s="262">
        <v>70816</v>
      </c>
      <c r="D22" s="262">
        <v>65852</v>
      </c>
      <c r="E22" s="262"/>
      <c r="F22" s="262">
        <v>24221</v>
      </c>
      <c r="G22" s="262">
        <v>12499</v>
      </c>
      <c r="H22" s="262">
        <v>11722</v>
      </c>
      <c r="I22" s="262"/>
      <c r="J22" s="262">
        <v>24947</v>
      </c>
      <c r="K22" s="262">
        <v>12774</v>
      </c>
      <c r="L22" s="262">
        <v>12173</v>
      </c>
      <c r="M22" s="262"/>
      <c r="N22" s="262">
        <v>22251</v>
      </c>
      <c r="O22" s="262">
        <v>11664</v>
      </c>
      <c r="P22" s="262">
        <v>10587</v>
      </c>
      <c r="Q22" s="262"/>
      <c r="R22" s="262">
        <v>22085</v>
      </c>
      <c r="S22" s="262">
        <v>11533</v>
      </c>
      <c r="T22" s="262">
        <v>10552</v>
      </c>
      <c r="U22" s="262"/>
      <c r="V22" s="262">
        <v>22113</v>
      </c>
      <c r="W22" s="262">
        <v>11403</v>
      </c>
      <c r="X22" s="262">
        <v>10710</v>
      </c>
      <c r="Y22" s="262"/>
      <c r="Z22" s="262">
        <v>21051</v>
      </c>
      <c r="AA22" s="262">
        <v>10943</v>
      </c>
      <c r="AB22" s="262">
        <v>10108</v>
      </c>
    </row>
    <row r="23" spans="1:32" ht="15" customHeight="1" x14ac:dyDescent="0.2">
      <c r="A23" s="115" t="s">
        <v>73</v>
      </c>
      <c r="B23" s="263">
        <v>134921</v>
      </c>
      <c r="C23" s="263">
        <v>69921</v>
      </c>
      <c r="D23" s="263">
        <v>65000</v>
      </c>
      <c r="E23" s="263"/>
      <c r="F23" s="263">
        <v>23900</v>
      </c>
      <c r="G23" s="263">
        <v>12329</v>
      </c>
      <c r="H23" s="263">
        <v>11571</v>
      </c>
      <c r="I23" s="263"/>
      <c r="J23" s="263">
        <v>24638</v>
      </c>
      <c r="K23" s="263">
        <v>12612</v>
      </c>
      <c r="L23" s="263">
        <v>12026</v>
      </c>
      <c r="M23" s="263"/>
      <c r="N23" s="263">
        <v>21942</v>
      </c>
      <c r="O23" s="263">
        <v>11505</v>
      </c>
      <c r="P23" s="263">
        <v>10437</v>
      </c>
      <c r="Q23" s="263"/>
      <c r="R23" s="263">
        <v>21821</v>
      </c>
      <c r="S23" s="263">
        <v>11402</v>
      </c>
      <c r="T23" s="263">
        <v>10419</v>
      </c>
      <c r="U23" s="263"/>
      <c r="V23" s="263">
        <v>21826</v>
      </c>
      <c r="W23" s="263">
        <v>11261</v>
      </c>
      <c r="X23" s="263">
        <v>10565</v>
      </c>
      <c r="Y23" s="263"/>
      <c r="Z23" s="263">
        <v>20794</v>
      </c>
      <c r="AA23" s="263">
        <v>10812</v>
      </c>
      <c r="AB23" s="263">
        <v>9982</v>
      </c>
    </row>
    <row r="24" spans="1:32" ht="15" customHeight="1" x14ac:dyDescent="0.2">
      <c r="A24" s="115" t="s">
        <v>74</v>
      </c>
      <c r="B24" s="263">
        <v>1747</v>
      </c>
      <c r="C24" s="263">
        <v>895</v>
      </c>
      <c r="D24" s="263">
        <v>852</v>
      </c>
      <c r="E24" s="263"/>
      <c r="F24" s="263">
        <v>321</v>
      </c>
      <c r="G24" s="263">
        <v>170</v>
      </c>
      <c r="H24" s="263">
        <v>151</v>
      </c>
      <c r="I24" s="263"/>
      <c r="J24" s="263">
        <v>309</v>
      </c>
      <c r="K24" s="263">
        <v>162</v>
      </c>
      <c r="L24" s="263">
        <v>147</v>
      </c>
      <c r="M24" s="263"/>
      <c r="N24" s="263">
        <v>309</v>
      </c>
      <c r="O24" s="263">
        <v>159</v>
      </c>
      <c r="P24" s="263">
        <v>150</v>
      </c>
      <c r="Q24" s="263"/>
      <c r="R24" s="263">
        <v>264</v>
      </c>
      <c r="S24" s="263">
        <v>131</v>
      </c>
      <c r="T24" s="263">
        <v>133</v>
      </c>
      <c r="U24" s="263"/>
      <c r="V24" s="263">
        <v>287</v>
      </c>
      <c r="W24" s="263">
        <v>142</v>
      </c>
      <c r="X24" s="263">
        <v>145</v>
      </c>
      <c r="Y24" s="263"/>
      <c r="Z24" s="263">
        <v>257</v>
      </c>
      <c r="AA24" s="263">
        <v>131</v>
      </c>
      <c r="AB24" s="263">
        <v>126</v>
      </c>
    </row>
    <row r="25" spans="1:32" ht="15" customHeight="1" thickBot="1" x14ac:dyDescent="0.3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2" ht="15" customHeight="1" x14ac:dyDescent="0.25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2" ht="15" customHeight="1" x14ac:dyDescent="0.25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  <row r="28" spans="1:32" ht="15" customHeight="1" x14ac:dyDescent="0.25">
      <c r="A28" s="115"/>
    </row>
    <row r="29" spans="1:32" s="106" customFormat="1" ht="15" customHeight="1" x14ac:dyDescent="0.25">
      <c r="A29" s="337" t="s">
        <v>239</v>
      </c>
      <c r="B29" s="337"/>
      <c r="C29" s="337"/>
      <c r="D29" s="337"/>
      <c r="E29" s="337"/>
      <c r="F29" s="337"/>
      <c r="G29" s="337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29"/>
      <c r="AD29"/>
      <c r="AE29"/>
      <c r="AF29" s="46"/>
    </row>
    <row r="30" spans="1:32" s="106" customFormat="1" ht="15" customHeight="1" x14ac:dyDescent="0.2">
      <c r="A30" s="338" t="s">
        <v>75</v>
      </c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38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338"/>
      <c r="AC30" s="29"/>
      <c r="AD30" s="326" t="s">
        <v>317</v>
      </c>
      <c r="AE30" s="326"/>
      <c r="AF30" s="41"/>
    </row>
    <row r="31" spans="1:32" s="106" customFormat="1" ht="15" customHeight="1" x14ac:dyDescent="0.2">
      <c r="A31" s="337" t="s">
        <v>236</v>
      </c>
      <c r="B31" s="337"/>
      <c r="C31" s="337"/>
      <c r="D31" s="337"/>
      <c r="E31" s="337"/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0"/>
      <c r="AD31" s="326"/>
      <c r="AE31" s="326"/>
      <c r="AF31" s="41"/>
    </row>
    <row r="32" spans="1:32" s="106" customFormat="1" ht="15" customHeight="1" x14ac:dyDescent="0.25">
      <c r="A32" s="338" t="s">
        <v>237</v>
      </c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M32" s="338"/>
      <c r="N32" s="338"/>
      <c r="O32" s="338"/>
      <c r="P32" s="338"/>
      <c r="Q32" s="338"/>
      <c r="R32" s="338"/>
      <c r="S32" s="338"/>
      <c r="T32" s="338"/>
      <c r="U32" s="338"/>
      <c r="V32" s="338"/>
      <c r="W32" s="338"/>
      <c r="X32" s="338"/>
      <c r="Y32" s="338"/>
      <c r="Z32" s="338"/>
      <c r="AA32" s="338"/>
      <c r="AB32" s="338"/>
      <c r="AC32" s="41"/>
      <c r="AD32" s="41"/>
      <c r="AE32" s="41"/>
      <c r="AF32" s="41"/>
    </row>
    <row r="33" spans="1:34" s="162" customFormat="1" ht="15" customHeight="1" x14ac:dyDescent="0.2">
      <c r="A33" s="338" t="s">
        <v>462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8"/>
      <c r="W33" s="338"/>
      <c r="X33" s="338"/>
      <c r="Y33" s="338"/>
      <c r="Z33" s="338"/>
      <c r="AA33" s="338"/>
      <c r="AB33" s="338"/>
      <c r="AC33" s="130"/>
      <c r="AD33" s="170"/>
      <c r="AE33" s="170"/>
      <c r="AF33" s="170"/>
      <c r="AG33" s="170"/>
      <c r="AH33" s="170"/>
    </row>
    <row r="34" spans="1:34" s="162" customFormat="1" ht="15" customHeight="1" thickBot="1" x14ac:dyDescent="0.25">
      <c r="A34" s="119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217"/>
      <c r="AD34" s="170"/>
      <c r="AE34" s="170"/>
      <c r="AF34" s="170"/>
      <c r="AG34" s="170"/>
      <c r="AH34" s="170"/>
    </row>
    <row r="35" spans="1:34" ht="15" customHeight="1" x14ac:dyDescent="0.25">
      <c r="A35" s="339" t="s">
        <v>418</v>
      </c>
      <c r="B35" s="343" t="s">
        <v>19</v>
      </c>
      <c r="C35" s="343"/>
      <c r="D35" s="343"/>
      <c r="E35" s="108"/>
      <c r="F35" s="343" t="s">
        <v>64</v>
      </c>
      <c r="G35" s="343"/>
      <c r="H35" s="343"/>
      <c r="I35" s="108"/>
      <c r="J35" s="343" t="s">
        <v>65</v>
      </c>
      <c r="K35" s="343"/>
      <c r="L35" s="343"/>
      <c r="M35" s="108"/>
      <c r="N35" s="343" t="s">
        <v>66</v>
      </c>
      <c r="O35" s="343"/>
      <c r="P35" s="343"/>
      <c r="Q35" s="108"/>
      <c r="R35" s="343" t="s">
        <v>67</v>
      </c>
      <c r="S35" s="343"/>
      <c r="T35" s="343"/>
      <c r="U35" s="108"/>
      <c r="V35" s="343" t="s">
        <v>68</v>
      </c>
      <c r="W35" s="343"/>
      <c r="X35" s="343"/>
      <c r="Y35" s="108"/>
      <c r="Z35" s="343" t="s">
        <v>69</v>
      </c>
      <c r="AA35" s="343"/>
      <c r="AB35" s="343"/>
    </row>
    <row r="36" spans="1:34" ht="15" customHeight="1" thickBot="1" x14ac:dyDescent="0.3">
      <c r="A36" s="340"/>
      <c r="B36" s="109" t="s">
        <v>70</v>
      </c>
      <c r="C36" s="109" t="s">
        <v>71</v>
      </c>
      <c r="D36" s="109" t="s">
        <v>72</v>
      </c>
      <c r="E36" s="110"/>
      <c r="F36" s="109" t="s">
        <v>70</v>
      </c>
      <c r="G36" s="109" t="s">
        <v>71</v>
      </c>
      <c r="H36" s="109" t="s">
        <v>72</v>
      </c>
      <c r="I36" s="110"/>
      <c r="J36" s="109" t="s">
        <v>70</v>
      </c>
      <c r="K36" s="109" t="s">
        <v>71</v>
      </c>
      <c r="L36" s="109" t="s">
        <v>72</v>
      </c>
      <c r="M36" s="110"/>
      <c r="N36" s="109" t="s">
        <v>70</v>
      </c>
      <c r="O36" s="109" t="s">
        <v>71</v>
      </c>
      <c r="P36" s="109" t="s">
        <v>72</v>
      </c>
      <c r="Q36" s="110"/>
      <c r="R36" s="109" t="s">
        <v>70</v>
      </c>
      <c r="S36" s="109" t="s">
        <v>71</v>
      </c>
      <c r="T36" s="109" t="s">
        <v>72</v>
      </c>
      <c r="U36" s="110"/>
      <c r="V36" s="109" t="s">
        <v>70</v>
      </c>
      <c r="W36" s="109" t="s">
        <v>71</v>
      </c>
      <c r="X36" s="109" t="s">
        <v>72</v>
      </c>
      <c r="Y36" s="110"/>
      <c r="Z36" s="109" t="s">
        <v>70</v>
      </c>
      <c r="AA36" s="109" t="s">
        <v>71</v>
      </c>
      <c r="AB36" s="109" t="s">
        <v>72</v>
      </c>
    </row>
    <row r="37" spans="1:34" ht="15" customHeight="1" x14ac:dyDescent="0.25">
      <c r="A37" s="111"/>
      <c r="AC37" s="112"/>
    </row>
    <row r="38" spans="1:34" ht="15" customHeight="1" x14ac:dyDescent="0.25">
      <c r="A38" s="344" t="s">
        <v>421</v>
      </c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112"/>
    </row>
    <row r="39" spans="1:34" ht="15" customHeight="1" x14ac:dyDescent="0.25">
      <c r="A39" s="111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24"/>
      <c r="Y39" s="224"/>
      <c r="Z39" s="224"/>
      <c r="AA39" s="224"/>
      <c r="AB39" s="224"/>
      <c r="AC39" s="112"/>
    </row>
    <row r="40" spans="1:34" ht="15" customHeight="1" x14ac:dyDescent="0.25">
      <c r="A40" s="135" t="s">
        <v>19</v>
      </c>
      <c r="B40" s="151">
        <f t="shared" ref="B40:D43" si="7">+B46+B52</f>
        <v>424141</v>
      </c>
      <c r="C40" s="151">
        <f t="shared" si="7"/>
        <v>214861</v>
      </c>
      <c r="D40" s="151">
        <f t="shared" si="7"/>
        <v>209280</v>
      </c>
      <c r="E40" s="151"/>
      <c r="F40" s="151">
        <f t="shared" ref="F40:H43" si="8">+F46+F52</f>
        <v>80721</v>
      </c>
      <c r="G40" s="151">
        <f t="shared" si="8"/>
        <v>41279</v>
      </c>
      <c r="H40" s="151">
        <f t="shared" si="8"/>
        <v>39442</v>
      </c>
      <c r="I40" s="151"/>
      <c r="J40" s="151">
        <f t="shared" ref="J40:L43" si="9">+J46+J52</f>
        <v>70868</v>
      </c>
      <c r="K40" s="151">
        <f t="shared" si="9"/>
        <v>35597</v>
      </c>
      <c r="L40" s="151">
        <f t="shared" si="9"/>
        <v>35271</v>
      </c>
      <c r="M40" s="151"/>
      <c r="N40" s="151">
        <f t="shared" ref="N40:P43" si="10">+N46+N52</f>
        <v>66772</v>
      </c>
      <c r="O40" s="151">
        <f t="shared" si="10"/>
        <v>33874</v>
      </c>
      <c r="P40" s="151">
        <f t="shared" si="10"/>
        <v>32898</v>
      </c>
      <c r="Q40" s="151"/>
      <c r="R40" s="151">
        <f t="shared" ref="R40:T43" si="11">+R46+R52</f>
        <v>67963</v>
      </c>
      <c r="S40" s="151">
        <f t="shared" si="11"/>
        <v>34423</v>
      </c>
      <c r="T40" s="151">
        <f t="shared" si="11"/>
        <v>33540</v>
      </c>
      <c r="U40" s="151"/>
      <c r="V40" s="151">
        <f t="shared" ref="V40:X43" si="12">+V46+V52</f>
        <v>68600</v>
      </c>
      <c r="W40" s="151">
        <f t="shared" si="12"/>
        <v>34521</v>
      </c>
      <c r="X40" s="151">
        <f t="shared" si="12"/>
        <v>34079</v>
      </c>
      <c r="Y40" s="151"/>
      <c r="Z40" s="151">
        <f t="shared" ref="Z40:AB43" si="13">+Z46+Z52</f>
        <v>69217</v>
      </c>
      <c r="AA40" s="151">
        <f t="shared" si="13"/>
        <v>35167</v>
      </c>
      <c r="AB40" s="151">
        <f t="shared" si="13"/>
        <v>34050</v>
      </c>
      <c r="AC40" s="151"/>
    </row>
    <row r="41" spans="1:34" ht="15" customHeight="1" x14ac:dyDescent="0.25">
      <c r="A41" s="115" t="s">
        <v>73</v>
      </c>
      <c r="B41" s="114">
        <f t="shared" si="7"/>
        <v>383271</v>
      </c>
      <c r="C41" s="114">
        <f t="shared" si="7"/>
        <v>194183</v>
      </c>
      <c r="D41" s="114">
        <f t="shared" si="7"/>
        <v>189088</v>
      </c>
      <c r="E41" s="114"/>
      <c r="F41" s="114">
        <f t="shared" si="8"/>
        <v>73402</v>
      </c>
      <c r="G41" s="114">
        <f t="shared" si="8"/>
        <v>37548</v>
      </c>
      <c r="H41" s="114">
        <f t="shared" si="8"/>
        <v>35854</v>
      </c>
      <c r="I41" s="114"/>
      <c r="J41" s="114">
        <f t="shared" si="9"/>
        <v>63771</v>
      </c>
      <c r="K41" s="114">
        <f t="shared" si="9"/>
        <v>31992</v>
      </c>
      <c r="L41" s="114">
        <f t="shared" si="9"/>
        <v>31779</v>
      </c>
      <c r="M41" s="114"/>
      <c r="N41" s="114">
        <f t="shared" si="10"/>
        <v>60152</v>
      </c>
      <c r="O41" s="114">
        <f t="shared" si="10"/>
        <v>30541</v>
      </c>
      <c r="P41" s="114">
        <f t="shared" si="10"/>
        <v>29611</v>
      </c>
      <c r="Q41" s="114"/>
      <c r="R41" s="114">
        <f t="shared" si="11"/>
        <v>61150</v>
      </c>
      <c r="S41" s="114">
        <f t="shared" si="11"/>
        <v>30939</v>
      </c>
      <c r="T41" s="114">
        <f t="shared" si="11"/>
        <v>30211</v>
      </c>
      <c r="U41" s="114"/>
      <c r="V41" s="114">
        <f t="shared" si="12"/>
        <v>61943</v>
      </c>
      <c r="W41" s="114">
        <f t="shared" si="12"/>
        <v>31198</v>
      </c>
      <c r="X41" s="114">
        <f t="shared" si="12"/>
        <v>30745</v>
      </c>
      <c r="Y41" s="114"/>
      <c r="Z41" s="114">
        <f t="shared" si="13"/>
        <v>62853</v>
      </c>
      <c r="AA41" s="114">
        <f t="shared" si="13"/>
        <v>31965</v>
      </c>
      <c r="AB41" s="114">
        <f t="shared" si="13"/>
        <v>30888</v>
      </c>
      <c r="AC41" s="114"/>
    </row>
    <row r="42" spans="1:34" ht="15" customHeight="1" x14ac:dyDescent="0.25">
      <c r="A42" s="115" t="s">
        <v>74</v>
      </c>
      <c r="B42" s="114">
        <f t="shared" si="7"/>
        <v>35790</v>
      </c>
      <c r="C42" s="114">
        <f t="shared" si="7"/>
        <v>18285</v>
      </c>
      <c r="D42" s="114">
        <f t="shared" si="7"/>
        <v>17505</v>
      </c>
      <c r="E42" s="114"/>
      <c r="F42" s="114">
        <f t="shared" si="8"/>
        <v>6484</v>
      </c>
      <c r="G42" s="114">
        <f t="shared" si="8"/>
        <v>3328</v>
      </c>
      <c r="H42" s="114">
        <f t="shared" si="8"/>
        <v>3156</v>
      </c>
      <c r="I42" s="114"/>
      <c r="J42" s="114">
        <f t="shared" si="9"/>
        <v>6182</v>
      </c>
      <c r="K42" s="114">
        <f t="shared" si="9"/>
        <v>3170</v>
      </c>
      <c r="L42" s="114">
        <f t="shared" si="9"/>
        <v>3012</v>
      </c>
      <c r="M42" s="114"/>
      <c r="N42" s="114">
        <f t="shared" si="10"/>
        <v>5812</v>
      </c>
      <c r="O42" s="114">
        <f t="shared" si="10"/>
        <v>2971</v>
      </c>
      <c r="P42" s="114">
        <f t="shared" si="10"/>
        <v>2841</v>
      </c>
      <c r="Q42" s="114"/>
      <c r="R42" s="114">
        <f t="shared" si="11"/>
        <v>5997</v>
      </c>
      <c r="S42" s="114">
        <f t="shared" si="11"/>
        <v>3098</v>
      </c>
      <c r="T42" s="114">
        <f t="shared" si="11"/>
        <v>2899</v>
      </c>
      <c r="U42" s="114"/>
      <c r="V42" s="114">
        <f t="shared" si="12"/>
        <v>5790</v>
      </c>
      <c r="W42" s="114">
        <f t="shared" si="12"/>
        <v>2914</v>
      </c>
      <c r="X42" s="114">
        <f t="shared" si="12"/>
        <v>2876</v>
      </c>
      <c r="Y42" s="114"/>
      <c r="Z42" s="114">
        <f t="shared" si="13"/>
        <v>5525</v>
      </c>
      <c r="AA42" s="114">
        <f t="shared" si="13"/>
        <v>2804</v>
      </c>
      <c r="AB42" s="114">
        <f t="shared" si="13"/>
        <v>2721</v>
      </c>
      <c r="AC42" s="114"/>
    </row>
    <row r="43" spans="1:34" ht="15" customHeight="1" x14ac:dyDescent="0.25">
      <c r="A43" s="115" t="s">
        <v>245</v>
      </c>
      <c r="B43" s="114">
        <f t="shared" si="7"/>
        <v>5080</v>
      </c>
      <c r="C43" s="114">
        <f t="shared" si="7"/>
        <v>2393</v>
      </c>
      <c r="D43" s="114">
        <f t="shared" si="7"/>
        <v>2687</v>
      </c>
      <c r="E43" s="114"/>
      <c r="F43" s="114">
        <f t="shared" si="8"/>
        <v>835</v>
      </c>
      <c r="G43" s="114">
        <f t="shared" si="8"/>
        <v>403</v>
      </c>
      <c r="H43" s="114">
        <f t="shared" si="8"/>
        <v>432</v>
      </c>
      <c r="I43" s="114"/>
      <c r="J43" s="114">
        <f t="shared" si="9"/>
        <v>915</v>
      </c>
      <c r="K43" s="114">
        <f t="shared" si="9"/>
        <v>435</v>
      </c>
      <c r="L43" s="114">
        <f t="shared" si="9"/>
        <v>480</v>
      </c>
      <c r="M43" s="114"/>
      <c r="N43" s="114">
        <f t="shared" si="10"/>
        <v>808</v>
      </c>
      <c r="O43" s="114">
        <f t="shared" si="10"/>
        <v>362</v>
      </c>
      <c r="P43" s="114">
        <f t="shared" si="10"/>
        <v>446</v>
      </c>
      <c r="Q43" s="114"/>
      <c r="R43" s="114">
        <f t="shared" si="11"/>
        <v>816</v>
      </c>
      <c r="S43" s="114">
        <f t="shared" si="11"/>
        <v>386</v>
      </c>
      <c r="T43" s="114">
        <f t="shared" si="11"/>
        <v>430</v>
      </c>
      <c r="U43" s="114"/>
      <c r="V43" s="114">
        <f t="shared" si="12"/>
        <v>867</v>
      </c>
      <c r="W43" s="114">
        <f t="shared" si="12"/>
        <v>409</v>
      </c>
      <c r="X43" s="114">
        <f t="shared" si="12"/>
        <v>458</v>
      </c>
      <c r="Y43" s="114"/>
      <c r="Z43" s="114">
        <f t="shared" si="13"/>
        <v>839</v>
      </c>
      <c r="AA43" s="114">
        <f t="shared" si="13"/>
        <v>398</v>
      </c>
      <c r="AB43" s="114">
        <f t="shared" si="13"/>
        <v>441</v>
      </c>
      <c r="AC43" s="114"/>
    </row>
    <row r="44" spans="1:34" ht="15" customHeight="1" x14ac:dyDescent="0.25">
      <c r="A44" s="111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</row>
    <row r="45" spans="1:34" ht="15" customHeight="1" x14ac:dyDescent="0.25">
      <c r="A45" s="135" t="s">
        <v>419</v>
      </c>
      <c r="B45" s="116"/>
      <c r="C45" s="116"/>
      <c r="D45" s="116"/>
      <c r="E45" s="117"/>
      <c r="F45" s="116"/>
      <c r="G45" s="116"/>
      <c r="H45" s="116"/>
      <c r="I45" s="117"/>
      <c r="J45" s="116"/>
      <c r="K45" s="116"/>
      <c r="L45" s="116"/>
      <c r="M45" s="117"/>
      <c r="N45" s="116"/>
      <c r="O45" s="116"/>
      <c r="P45" s="116"/>
      <c r="Q45" s="117"/>
      <c r="R45" s="116"/>
      <c r="S45" s="116"/>
      <c r="T45" s="116"/>
      <c r="U45" s="117"/>
      <c r="V45" s="116"/>
      <c r="W45" s="116"/>
      <c r="X45" s="116"/>
      <c r="Y45" s="117"/>
      <c r="Z45" s="116"/>
      <c r="AA45" s="116"/>
      <c r="AB45" s="116"/>
      <c r="AC45" s="116"/>
    </row>
    <row r="46" spans="1:34" ht="15" customHeight="1" x14ac:dyDescent="0.2">
      <c r="A46" s="136" t="s">
        <v>19</v>
      </c>
      <c r="B46" s="262">
        <v>299383</v>
      </c>
      <c r="C46" s="262">
        <v>151331</v>
      </c>
      <c r="D46" s="262">
        <v>148052</v>
      </c>
      <c r="E46" s="262"/>
      <c r="F46" s="262">
        <v>56744</v>
      </c>
      <c r="G46" s="262">
        <v>28932</v>
      </c>
      <c r="H46" s="262">
        <v>27812</v>
      </c>
      <c r="I46" s="262"/>
      <c r="J46" s="262">
        <v>49602</v>
      </c>
      <c r="K46" s="262">
        <v>24990</v>
      </c>
      <c r="L46" s="262">
        <v>24612</v>
      </c>
      <c r="M46" s="262"/>
      <c r="N46" s="262">
        <v>47127</v>
      </c>
      <c r="O46" s="262">
        <v>23808</v>
      </c>
      <c r="P46" s="262">
        <v>23319</v>
      </c>
      <c r="Q46" s="262"/>
      <c r="R46" s="262">
        <v>48281</v>
      </c>
      <c r="S46" s="262">
        <v>24351</v>
      </c>
      <c r="T46" s="262">
        <v>23930</v>
      </c>
      <c r="U46" s="262"/>
      <c r="V46" s="262">
        <v>48537</v>
      </c>
      <c r="W46" s="262">
        <v>24428</v>
      </c>
      <c r="X46" s="262">
        <v>24109</v>
      </c>
      <c r="Y46" s="262"/>
      <c r="Z46" s="262">
        <v>49092</v>
      </c>
      <c r="AA46" s="262">
        <v>24822</v>
      </c>
      <c r="AB46" s="262">
        <v>24270</v>
      </c>
      <c r="AC46" s="151"/>
    </row>
    <row r="47" spans="1:34" ht="15" customHeight="1" x14ac:dyDescent="0.2">
      <c r="A47" s="115" t="s">
        <v>73</v>
      </c>
      <c r="B47" s="263">
        <v>260234</v>
      </c>
      <c r="C47" s="263">
        <v>131533</v>
      </c>
      <c r="D47" s="263">
        <v>128701</v>
      </c>
      <c r="E47" s="263"/>
      <c r="F47" s="263">
        <v>49745</v>
      </c>
      <c r="G47" s="263">
        <v>25371</v>
      </c>
      <c r="H47" s="263">
        <v>24374</v>
      </c>
      <c r="I47" s="263"/>
      <c r="J47" s="263">
        <v>42811</v>
      </c>
      <c r="K47" s="263">
        <v>21544</v>
      </c>
      <c r="L47" s="263">
        <v>21267</v>
      </c>
      <c r="M47" s="263"/>
      <c r="N47" s="263">
        <v>40811</v>
      </c>
      <c r="O47" s="263">
        <v>20632</v>
      </c>
      <c r="P47" s="263">
        <v>20179</v>
      </c>
      <c r="Q47" s="263"/>
      <c r="R47" s="263">
        <v>41727</v>
      </c>
      <c r="S47" s="263">
        <v>20996</v>
      </c>
      <c r="T47" s="263">
        <v>20731</v>
      </c>
      <c r="U47" s="263"/>
      <c r="V47" s="263">
        <v>42157</v>
      </c>
      <c r="W47" s="263">
        <v>21241</v>
      </c>
      <c r="X47" s="263">
        <v>20916</v>
      </c>
      <c r="Y47" s="263"/>
      <c r="Z47" s="263">
        <v>42983</v>
      </c>
      <c r="AA47" s="263">
        <v>21749</v>
      </c>
      <c r="AB47" s="263">
        <v>21234</v>
      </c>
      <c r="AC47" s="118"/>
    </row>
    <row r="48" spans="1:34" ht="15" customHeight="1" x14ac:dyDescent="0.2">
      <c r="A48" s="115" t="s">
        <v>74</v>
      </c>
      <c r="B48" s="263">
        <v>34069</v>
      </c>
      <c r="C48" s="263">
        <v>17405</v>
      </c>
      <c r="D48" s="263">
        <v>16664</v>
      </c>
      <c r="E48" s="263"/>
      <c r="F48" s="263">
        <v>6164</v>
      </c>
      <c r="G48" s="263">
        <v>3158</v>
      </c>
      <c r="H48" s="263">
        <v>3006</v>
      </c>
      <c r="I48" s="263"/>
      <c r="J48" s="263">
        <v>5876</v>
      </c>
      <c r="K48" s="263">
        <v>3011</v>
      </c>
      <c r="L48" s="263">
        <v>2865</v>
      </c>
      <c r="M48" s="263"/>
      <c r="N48" s="263">
        <v>5508</v>
      </c>
      <c r="O48" s="263">
        <v>2814</v>
      </c>
      <c r="P48" s="263">
        <v>2694</v>
      </c>
      <c r="Q48" s="263"/>
      <c r="R48" s="263">
        <v>5738</v>
      </c>
      <c r="S48" s="263">
        <v>2969</v>
      </c>
      <c r="T48" s="263">
        <v>2769</v>
      </c>
      <c r="U48" s="263"/>
      <c r="V48" s="263">
        <v>5513</v>
      </c>
      <c r="W48" s="263">
        <v>2778</v>
      </c>
      <c r="X48" s="263">
        <v>2735</v>
      </c>
      <c r="Y48" s="263"/>
      <c r="Z48" s="263">
        <v>5270</v>
      </c>
      <c r="AA48" s="263">
        <v>2675</v>
      </c>
      <c r="AB48" s="263">
        <v>2595</v>
      </c>
      <c r="AC48" s="118"/>
    </row>
    <row r="49" spans="1:29" ht="15" customHeight="1" x14ac:dyDescent="0.2">
      <c r="A49" s="115" t="s">
        <v>245</v>
      </c>
      <c r="B49" s="263">
        <v>5080</v>
      </c>
      <c r="C49" s="263">
        <v>2393</v>
      </c>
      <c r="D49" s="263">
        <v>2687</v>
      </c>
      <c r="E49" s="263"/>
      <c r="F49" s="263">
        <v>835</v>
      </c>
      <c r="G49" s="263">
        <v>403</v>
      </c>
      <c r="H49" s="263">
        <v>432</v>
      </c>
      <c r="I49" s="263"/>
      <c r="J49" s="263">
        <v>915</v>
      </c>
      <c r="K49" s="263">
        <v>435</v>
      </c>
      <c r="L49" s="263">
        <v>480</v>
      </c>
      <c r="M49" s="263"/>
      <c r="N49" s="263">
        <v>808</v>
      </c>
      <c r="O49" s="263">
        <v>362</v>
      </c>
      <c r="P49" s="263">
        <v>446</v>
      </c>
      <c r="Q49" s="263"/>
      <c r="R49" s="263">
        <v>816</v>
      </c>
      <c r="S49" s="263">
        <v>386</v>
      </c>
      <c r="T49" s="263">
        <v>430</v>
      </c>
      <c r="U49" s="263"/>
      <c r="V49" s="263">
        <v>867</v>
      </c>
      <c r="W49" s="263">
        <v>409</v>
      </c>
      <c r="X49" s="263">
        <v>458</v>
      </c>
      <c r="Y49" s="263"/>
      <c r="Z49" s="263">
        <v>839</v>
      </c>
      <c r="AA49" s="263">
        <v>398</v>
      </c>
      <c r="AB49" s="263">
        <v>441</v>
      </c>
      <c r="AC49" s="118"/>
    </row>
    <row r="50" spans="1:29" ht="15" customHeight="1" x14ac:dyDescent="0.2">
      <c r="A50" s="115"/>
      <c r="B50" s="263"/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118"/>
    </row>
    <row r="51" spans="1:29" ht="15" customHeight="1" x14ac:dyDescent="0.2">
      <c r="A51" s="124" t="s">
        <v>420</v>
      </c>
      <c r="B51" s="263"/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118"/>
    </row>
    <row r="52" spans="1:29" ht="15" customHeight="1" x14ac:dyDescent="0.2">
      <c r="A52" s="136" t="s">
        <v>19</v>
      </c>
      <c r="B52" s="262">
        <v>124758</v>
      </c>
      <c r="C52" s="262">
        <v>63530</v>
      </c>
      <c r="D52" s="262">
        <v>61228</v>
      </c>
      <c r="E52" s="262"/>
      <c r="F52" s="262">
        <v>23977</v>
      </c>
      <c r="G52" s="262">
        <v>12347</v>
      </c>
      <c r="H52" s="262">
        <v>11630</v>
      </c>
      <c r="I52" s="262"/>
      <c r="J52" s="262">
        <v>21266</v>
      </c>
      <c r="K52" s="262">
        <v>10607</v>
      </c>
      <c r="L52" s="262">
        <v>10659</v>
      </c>
      <c r="M52" s="262"/>
      <c r="N52" s="262">
        <v>19645</v>
      </c>
      <c r="O52" s="262">
        <v>10066</v>
      </c>
      <c r="P52" s="262">
        <v>9579</v>
      </c>
      <c r="Q52" s="262"/>
      <c r="R52" s="262">
        <v>19682</v>
      </c>
      <c r="S52" s="262">
        <v>10072</v>
      </c>
      <c r="T52" s="262">
        <v>9610</v>
      </c>
      <c r="U52" s="262"/>
      <c r="V52" s="262">
        <v>20063</v>
      </c>
      <c r="W52" s="262">
        <v>10093</v>
      </c>
      <c r="X52" s="262">
        <v>9970</v>
      </c>
      <c r="Y52" s="262"/>
      <c r="Z52" s="262">
        <v>20125</v>
      </c>
      <c r="AA52" s="262">
        <v>10345</v>
      </c>
      <c r="AB52" s="262">
        <v>9780</v>
      </c>
      <c r="AC52" s="151"/>
    </row>
    <row r="53" spans="1:29" ht="15" customHeight="1" x14ac:dyDescent="0.2">
      <c r="A53" s="115" t="s">
        <v>73</v>
      </c>
      <c r="B53" s="263">
        <v>123037</v>
      </c>
      <c r="C53" s="263">
        <v>62650</v>
      </c>
      <c r="D53" s="263">
        <v>60387</v>
      </c>
      <c r="E53" s="263"/>
      <c r="F53" s="263">
        <v>23657</v>
      </c>
      <c r="G53" s="263">
        <v>12177</v>
      </c>
      <c r="H53" s="263">
        <v>11480</v>
      </c>
      <c r="I53" s="263"/>
      <c r="J53" s="263">
        <v>20960</v>
      </c>
      <c r="K53" s="263">
        <v>10448</v>
      </c>
      <c r="L53" s="263">
        <v>10512</v>
      </c>
      <c r="M53" s="263"/>
      <c r="N53" s="263">
        <v>19341</v>
      </c>
      <c r="O53" s="263">
        <v>9909</v>
      </c>
      <c r="P53" s="263">
        <v>9432</v>
      </c>
      <c r="Q53" s="263"/>
      <c r="R53" s="263">
        <v>19423</v>
      </c>
      <c r="S53" s="263">
        <v>9943</v>
      </c>
      <c r="T53" s="263">
        <v>9480</v>
      </c>
      <c r="U53" s="263"/>
      <c r="V53" s="263">
        <v>19786</v>
      </c>
      <c r="W53" s="263">
        <v>9957</v>
      </c>
      <c r="X53" s="263">
        <v>9829</v>
      </c>
      <c r="Y53" s="263"/>
      <c r="Z53" s="263">
        <v>19870</v>
      </c>
      <c r="AA53" s="263">
        <v>10216</v>
      </c>
      <c r="AB53" s="263">
        <v>9654</v>
      </c>
      <c r="AC53" s="118"/>
    </row>
    <row r="54" spans="1:29" ht="15" customHeight="1" x14ac:dyDescent="0.2">
      <c r="A54" s="115" t="s">
        <v>74</v>
      </c>
      <c r="B54" s="263">
        <v>1721</v>
      </c>
      <c r="C54" s="263">
        <v>880</v>
      </c>
      <c r="D54" s="263">
        <v>841</v>
      </c>
      <c r="E54" s="263"/>
      <c r="F54" s="263">
        <v>320</v>
      </c>
      <c r="G54" s="263">
        <v>170</v>
      </c>
      <c r="H54" s="263">
        <v>150</v>
      </c>
      <c r="I54" s="263"/>
      <c r="J54" s="263">
        <v>306</v>
      </c>
      <c r="K54" s="263">
        <v>159</v>
      </c>
      <c r="L54" s="263">
        <v>147</v>
      </c>
      <c r="M54" s="263"/>
      <c r="N54" s="263">
        <v>304</v>
      </c>
      <c r="O54" s="263">
        <v>157</v>
      </c>
      <c r="P54" s="263">
        <v>147</v>
      </c>
      <c r="Q54" s="263"/>
      <c r="R54" s="263">
        <v>259</v>
      </c>
      <c r="S54" s="263">
        <v>129</v>
      </c>
      <c r="T54" s="263">
        <v>130</v>
      </c>
      <c r="U54" s="263"/>
      <c r="V54" s="263">
        <v>277</v>
      </c>
      <c r="W54" s="263">
        <v>136</v>
      </c>
      <c r="X54" s="263">
        <v>141</v>
      </c>
      <c r="Y54" s="263"/>
      <c r="Z54" s="263">
        <v>255</v>
      </c>
      <c r="AA54" s="263">
        <v>129</v>
      </c>
      <c r="AB54" s="263">
        <v>126</v>
      </c>
      <c r="AC54" s="118"/>
    </row>
    <row r="55" spans="1:29" ht="15" customHeight="1" x14ac:dyDescent="0.25">
      <c r="A55" s="115" t="s">
        <v>245</v>
      </c>
      <c r="B55" s="118">
        <v>0</v>
      </c>
      <c r="C55" s="118">
        <v>0</v>
      </c>
      <c r="D55" s="118">
        <v>0</v>
      </c>
      <c r="E55" s="118"/>
      <c r="F55" s="118">
        <v>0</v>
      </c>
      <c r="G55" s="118">
        <v>0</v>
      </c>
      <c r="H55" s="118">
        <v>0</v>
      </c>
      <c r="I55" s="118"/>
      <c r="J55" s="118">
        <v>0</v>
      </c>
      <c r="K55" s="118">
        <v>0</v>
      </c>
      <c r="L55" s="118">
        <v>0</v>
      </c>
      <c r="M55" s="118"/>
      <c r="N55" s="118">
        <v>0</v>
      </c>
      <c r="O55" s="118">
        <v>0</v>
      </c>
      <c r="P55" s="118">
        <v>0</v>
      </c>
      <c r="Q55" s="118"/>
      <c r="R55" s="118">
        <v>0</v>
      </c>
      <c r="S55" s="118">
        <v>0</v>
      </c>
      <c r="T55" s="118">
        <v>0</v>
      </c>
      <c r="U55" s="118"/>
      <c r="V55" s="118">
        <v>0</v>
      </c>
      <c r="W55" s="118">
        <v>0</v>
      </c>
      <c r="X55" s="118">
        <v>0</v>
      </c>
      <c r="Y55" s="118"/>
      <c r="Z55" s="118">
        <v>0</v>
      </c>
      <c r="AA55" s="118">
        <v>0</v>
      </c>
      <c r="AB55" s="118">
        <v>0</v>
      </c>
      <c r="AC55" s="118"/>
    </row>
    <row r="56" spans="1:29" ht="15" customHeight="1" x14ac:dyDescent="0.25">
      <c r="A56" s="115"/>
    </row>
    <row r="57" spans="1:29" ht="15" customHeight="1" x14ac:dyDescent="0.25">
      <c r="A57" s="344" t="s">
        <v>422</v>
      </c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112"/>
    </row>
    <row r="58" spans="1:29" ht="15" customHeight="1" x14ac:dyDescent="0.25">
      <c r="A58" s="111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</row>
    <row r="59" spans="1:29" ht="15" customHeight="1" x14ac:dyDescent="0.25">
      <c r="A59" s="112" t="s">
        <v>19</v>
      </c>
      <c r="B59" s="173">
        <f t="shared" ref="B59:D62" si="14">+B40/(B40+B91+B142)*100</f>
        <v>91.789318322978005</v>
      </c>
      <c r="C59" s="173">
        <f t="shared" si="14"/>
        <v>90.38444550078033</v>
      </c>
      <c r="D59" s="173">
        <f t="shared" si="14"/>
        <v>93.277827796150859</v>
      </c>
      <c r="E59" s="173"/>
      <c r="F59" s="173">
        <f t="shared" ref="F59:H62" si="15">+F40/(F40+F91+F142)*100</f>
        <v>99.150012897203155</v>
      </c>
      <c r="G59" s="173">
        <f t="shared" si="15"/>
        <v>98.988033860099279</v>
      </c>
      <c r="H59" s="173">
        <f t="shared" si="15"/>
        <v>99.320104754230456</v>
      </c>
      <c r="I59" s="173"/>
      <c r="J59" s="173">
        <f t="shared" ref="J59:L62" si="16">+J40/(J40+J91+J142)*100</f>
        <v>86.140756047161787</v>
      </c>
      <c r="K59" s="173">
        <f t="shared" si="16"/>
        <v>84.169582899839213</v>
      </c>
      <c r="L59" s="173">
        <f t="shared" si="16"/>
        <v>88.226024313372349</v>
      </c>
      <c r="M59" s="173"/>
      <c r="N59" s="173">
        <f t="shared" ref="N59:P62" si="17">+N40/(N40+N91+N142)*100</f>
        <v>89.608803596591287</v>
      </c>
      <c r="O59" s="173">
        <f t="shared" si="17"/>
        <v>87.817903715033836</v>
      </c>
      <c r="P59" s="173">
        <f t="shared" si="17"/>
        <v>91.530799621612601</v>
      </c>
      <c r="Q59" s="173"/>
      <c r="R59" s="173">
        <f t="shared" ref="R59:T62" si="18">+R40/(R40+R91+R142)*100</f>
        <v>89.640845720616753</v>
      </c>
      <c r="S59" s="173">
        <f t="shared" si="18"/>
        <v>87.982108626198084</v>
      </c>
      <c r="T59" s="173">
        <f t="shared" si="18"/>
        <v>91.409571568734322</v>
      </c>
      <c r="U59" s="173"/>
      <c r="V59" s="173">
        <f t="shared" ref="V59:X62" si="19">+V40/(V40+V91+V142)*100</f>
        <v>90.710743801652896</v>
      </c>
      <c r="W59" s="173">
        <f t="shared" si="19"/>
        <v>88.907489440609865</v>
      </c>
      <c r="X59" s="173">
        <f t="shared" si="19"/>
        <v>92.613528276761699</v>
      </c>
      <c r="Y59" s="173"/>
      <c r="Z59" s="173">
        <f t="shared" ref="Z59:AB62" si="20">+Z40/(Z40+Z91+Z142)*100</f>
        <v>95.549481647133533</v>
      </c>
      <c r="AA59" s="173">
        <f t="shared" si="20"/>
        <v>94.534946236559136</v>
      </c>
      <c r="AB59" s="173">
        <f t="shared" si="20"/>
        <v>96.620413722652586</v>
      </c>
      <c r="AC59" s="173"/>
    </row>
    <row r="60" spans="1:29" ht="15" customHeight="1" x14ac:dyDescent="0.25">
      <c r="A60" s="107" t="s">
        <v>73</v>
      </c>
      <c r="B60" s="125">
        <f t="shared" si="14"/>
        <v>91.161017332131394</v>
      </c>
      <c r="C60" s="125">
        <f t="shared" si="14"/>
        <v>89.663754571312467</v>
      </c>
      <c r="D60" s="125">
        <f t="shared" si="14"/>
        <v>92.751575797709279</v>
      </c>
      <c r="E60" s="125"/>
      <c r="F60" s="125">
        <f t="shared" si="15"/>
        <v>99.175809328217042</v>
      </c>
      <c r="G60" s="125">
        <f t="shared" si="15"/>
        <v>99.003322259136212</v>
      </c>
      <c r="H60" s="125">
        <f t="shared" si="15"/>
        <v>99.3570913927839</v>
      </c>
      <c r="I60" s="125"/>
      <c r="J60" s="125">
        <f t="shared" si="16"/>
        <v>84.939662750739231</v>
      </c>
      <c r="K60" s="125">
        <f t="shared" si="16"/>
        <v>82.827184466019418</v>
      </c>
      <c r="L60" s="125">
        <f t="shared" si="16"/>
        <v>87.178010040325901</v>
      </c>
      <c r="M60" s="125"/>
      <c r="N60" s="125">
        <f t="shared" si="17"/>
        <v>88.715838532218342</v>
      </c>
      <c r="O60" s="125">
        <f t="shared" si="17"/>
        <v>86.806127959525909</v>
      </c>
      <c r="P60" s="125">
        <f t="shared" si="17"/>
        <v>90.775597792765168</v>
      </c>
      <c r="Q60" s="125"/>
      <c r="R60" s="125">
        <f t="shared" si="18"/>
        <v>88.854984016274344</v>
      </c>
      <c r="S60" s="125">
        <f t="shared" si="18"/>
        <v>87.068722913266171</v>
      </c>
      <c r="T60" s="125">
        <f t="shared" si="18"/>
        <v>90.761881872258613</v>
      </c>
      <c r="U60" s="125"/>
      <c r="V60" s="125">
        <f t="shared" si="19"/>
        <v>90.032121626139144</v>
      </c>
      <c r="W60" s="125">
        <f t="shared" si="19"/>
        <v>88.115008755578145</v>
      </c>
      <c r="X60" s="125">
        <f t="shared" si="19"/>
        <v>92.064680341368472</v>
      </c>
      <c r="Y60" s="125"/>
      <c r="Z60" s="125">
        <f t="shared" si="20"/>
        <v>95.348837209302332</v>
      </c>
      <c r="AA60" s="125">
        <f t="shared" si="20"/>
        <v>94.308727208355464</v>
      </c>
      <c r="AB60" s="125">
        <f t="shared" si="20"/>
        <v>96.449648711943794</v>
      </c>
      <c r="AC60" s="125"/>
    </row>
    <row r="61" spans="1:29" ht="15" customHeight="1" x14ac:dyDescent="0.25">
      <c r="A61" s="107" t="s">
        <v>74</v>
      </c>
      <c r="B61" s="125">
        <f t="shared" si="14"/>
        <v>98.235116515247171</v>
      </c>
      <c r="C61" s="125">
        <f t="shared" si="14"/>
        <v>97.827831576694663</v>
      </c>
      <c r="D61" s="125">
        <f t="shared" si="14"/>
        <v>98.664186675684817</v>
      </c>
      <c r="E61" s="125"/>
      <c r="F61" s="125">
        <f t="shared" si="15"/>
        <v>98.931949954226425</v>
      </c>
      <c r="G61" s="125">
        <f t="shared" si="15"/>
        <v>98.841698841698843</v>
      </c>
      <c r="H61" s="125">
        <f t="shared" si="15"/>
        <v>99.027298399748972</v>
      </c>
      <c r="I61" s="125"/>
      <c r="J61" s="125">
        <f t="shared" si="16"/>
        <v>98.722452890450342</v>
      </c>
      <c r="K61" s="125">
        <f t="shared" si="16"/>
        <v>98.294573643410857</v>
      </c>
      <c r="L61" s="125">
        <f t="shared" si="16"/>
        <v>99.176819229502797</v>
      </c>
      <c r="M61" s="125"/>
      <c r="N61" s="125">
        <f t="shared" si="17"/>
        <v>98.69247750042453</v>
      </c>
      <c r="O61" s="125">
        <f t="shared" si="17"/>
        <v>98.377483443708613</v>
      </c>
      <c r="P61" s="125">
        <f t="shared" si="17"/>
        <v>99.024050191704433</v>
      </c>
      <c r="Q61" s="125"/>
      <c r="R61" s="125">
        <f t="shared" si="18"/>
        <v>97.734680573663624</v>
      </c>
      <c r="S61" s="125">
        <f t="shared" si="18"/>
        <v>97.329563305058116</v>
      </c>
      <c r="T61" s="125">
        <f t="shared" si="18"/>
        <v>98.171351168303417</v>
      </c>
      <c r="U61" s="125"/>
      <c r="V61" s="125">
        <f t="shared" si="19"/>
        <v>97.589752233271525</v>
      </c>
      <c r="W61" s="125">
        <f t="shared" si="19"/>
        <v>97.100966344551821</v>
      </c>
      <c r="X61" s="125">
        <f t="shared" si="19"/>
        <v>98.090040927694417</v>
      </c>
      <c r="Y61" s="125"/>
      <c r="Z61" s="125">
        <f t="shared" si="20"/>
        <v>97.632090475349003</v>
      </c>
      <c r="AA61" s="125">
        <f t="shared" si="20"/>
        <v>96.856649395509493</v>
      </c>
      <c r="AB61" s="125">
        <f t="shared" si="20"/>
        <v>98.444283646888564</v>
      </c>
      <c r="AC61" s="125"/>
    </row>
    <row r="62" spans="1:29" ht="15" customHeight="1" x14ac:dyDescent="0.25">
      <c r="A62" s="107" t="s">
        <v>245</v>
      </c>
      <c r="B62" s="125">
        <f t="shared" si="14"/>
        <v>97.411313518696076</v>
      </c>
      <c r="C62" s="125">
        <f t="shared" si="14"/>
        <v>97.276422764227647</v>
      </c>
      <c r="D62" s="125">
        <f t="shared" si="14"/>
        <v>97.531760435571684</v>
      </c>
      <c r="E62" s="125"/>
      <c r="F62" s="125">
        <f t="shared" si="15"/>
        <v>98.583234946871315</v>
      </c>
      <c r="G62" s="125">
        <f t="shared" si="15"/>
        <v>98.774509803921575</v>
      </c>
      <c r="H62" s="125">
        <f t="shared" si="15"/>
        <v>98.405466970387252</v>
      </c>
      <c r="I62" s="125"/>
      <c r="J62" s="125">
        <f t="shared" si="16"/>
        <v>98.387096774193552</v>
      </c>
      <c r="K62" s="125">
        <f t="shared" si="16"/>
        <v>98.41628959276018</v>
      </c>
      <c r="L62" s="125">
        <f t="shared" si="16"/>
        <v>98.360655737704917</v>
      </c>
      <c r="M62" s="125"/>
      <c r="N62" s="125">
        <f t="shared" si="17"/>
        <v>98.177399756986645</v>
      </c>
      <c r="O62" s="125">
        <f t="shared" si="17"/>
        <v>97.837837837837839</v>
      </c>
      <c r="P62" s="125">
        <f t="shared" si="17"/>
        <v>98.454746136865339</v>
      </c>
      <c r="Q62" s="125"/>
      <c r="R62" s="125">
        <f t="shared" si="18"/>
        <v>94.773519163763069</v>
      </c>
      <c r="S62" s="125">
        <f t="shared" si="18"/>
        <v>94.607843137254903</v>
      </c>
      <c r="T62" s="125">
        <f t="shared" si="18"/>
        <v>94.92273730684326</v>
      </c>
      <c r="U62" s="125"/>
      <c r="V62" s="125">
        <f t="shared" si="19"/>
        <v>97.306397306397301</v>
      </c>
      <c r="W62" s="125">
        <f t="shared" si="19"/>
        <v>97.149643705463191</v>
      </c>
      <c r="X62" s="125">
        <f t="shared" si="19"/>
        <v>97.446808510638292</v>
      </c>
      <c r="Y62" s="125"/>
      <c r="Z62" s="125">
        <f t="shared" si="20"/>
        <v>97.219003476245661</v>
      </c>
      <c r="AA62" s="125">
        <f t="shared" si="20"/>
        <v>96.836982968369838</v>
      </c>
      <c r="AB62" s="125">
        <f t="shared" si="20"/>
        <v>97.56637168141593</v>
      </c>
      <c r="AC62" s="125"/>
    </row>
    <row r="63" spans="1:29" ht="15" customHeight="1" x14ac:dyDescent="0.25">
      <c r="A63" s="126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</row>
    <row r="64" spans="1:29" ht="15" customHeight="1" x14ac:dyDescent="0.25">
      <c r="A64" s="112" t="s">
        <v>419</v>
      </c>
      <c r="B64" s="127"/>
      <c r="C64" s="127"/>
      <c r="D64" s="127"/>
      <c r="E64" s="128"/>
      <c r="F64" s="127"/>
      <c r="G64" s="127"/>
      <c r="H64" s="127"/>
      <c r="I64" s="128"/>
      <c r="J64" s="127"/>
      <c r="K64" s="127"/>
      <c r="L64" s="127"/>
      <c r="M64" s="128"/>
      <c r="N64" s="127"/>
      <c r="O64" s="127"/>
      <c r="P64" s="127"/>
      <c r="Q64" s="128"/>
      <c r="R64" s="127"/>
      <c r="S64" s="127"/>
      <c r="T64" s="127"/>
      <c r="U64" s="128"/>
      <c r="V64" s="127"/>
      <c r="W64" s="127"/>
      <c r="X64" s="127"/>
      <c r="Y64" s="128"/>
      <c r="Z64" s="127"/>
      <c r="AA64" s="127"/>
      <c r="AB64" s="127"/>
      <c r="AC64" s="127"/>
    </row>
    <row r="65" spans="1:32" ht="15" customHeight="1" x14ac:dyDescent="0.25">
      <c r="A65" s="137" t="s">
        <v>19</v>
      </c>
      <c r="B65" s="173">
        <f t="shared" ref="B65:D68" si="21">+B46/(B46+B97+B148)*100</f>
        <v>92.000934197465995</v>
      </c>
      <c r="C65" s="173">
        <f t="shared" si="21"/>
        <v>90.670029897605204</v>
      </c>
      <c r="D65" s="173">
        <f t="shared" si="21"/>
        <v>93.402309002586591</v>
      </c>
      <c r="E65" s="173"/>
      <c r="F65" s="173">
        <f t="shared" ref="F65:H68" si="22">+F46/(F46+F97+F148)*100</f>
        <v>99.21667366065185</v>
      </c>
      <c r="G65" s="173">
        <f t="shared" si="22"/>
        <v>99.075405794123697</v>
      </c>
      <c r="H65" s="173">
        <f t="shared" si="22"/>
        <v>99.364058592354411</v>
      </c>
      <c r="I65" s="173"/>
      <c r="J65" s="173">
        <f t="shared" ref="J65:L68" si="23">+J46/(J46+J97+J148)*100</f>
        <v>86.53071193063866</v>
      </c>
      <c r="K65" s="173">
        <f t="shared" si="23"/>
        <v>84.660207331119992</v>
      </c>
      <c r="L65" s="173">
        <f t="shared" si="23"/>
        <v>88.516453875202302</v>
      </c>
      <c r="M65" s="173"/>
      <c r="N65" s="173">
        <f t="shared" ref="N65:P68" si="24">+N46/(N46+N97+N148)*100</f>
        <v>90.171054645645185</v>
      </c>
      <c r="O65" s="173">
        <f t="shared" si="24"/>
        <v>88.475974580995214</v>
      </c>
      <c r="P65" s="173">
        <f t="shared" si="24"/>
        <v>91.970025635969236</v>
      </c>
      <c r="Q65" s="173"/>
      <c r="R65" s="173">
        <f t="shared" ref="R65:T68" si="25">+R46/(R46+R97+R148)*100</f>
        <v>89.855207325243796</v>
      </c>
      <c r="S65" s="173">
        <f t="shared" si="25"/>
        <v>88.253841693244411</v>
      </c>
      <c r="T65" s="173">
        <f t="shared" si="25"/>
        <v>91.545524100994641</v>
      </c>
      <c r="U65" s="173"/>
      <c r="V65" s="173">
        <f t="shared" ref="V65:X68" si="26">+V46/(V46+V97+V148)*100</f>
        <v>90.703019883390652</v>
      </c>
      <c r="W65" s="173">
        <f t="shared" si="26"/>
        <v>89.072014585232452</v>
      </c>
      <c r="X65" s="173">
        <f t="shared" si="26"/>
        <v>92.417679303867828</v>
      </c>
      <c r="Y65" s="173"/>
      <c r="Z65" s="173">
        <f t="shared" ref="Z65:AB68" si="27">+Z46/(Z46+Z97+Z148)*100</f>
        <v>95.528312901342673</v>
      </c>
      <c r="AA65" s="173">
        <f t="shared" si="27"/>
        <v>94.534790722474</v>
      </c>
      <c r="AB65" s="173">
        <f t="shared" si="27"/>
        <v>96.566267457128077</v>
      </c>
      <c r="AC65" s="173"/>
    </row>
    <row r="66" spans="1:32" ht="15" customHeight="1" x14ac:dyDescent="0.25">
      <c r="A66" s="107" t="s">
        <v>73</v>
      </c>
      <c r="B66" s="125">
        <f t="shared" si="21"/>
        <v>91.146431673624932</v>
      </c>
      <c r="C66" s="125">
        <f t="shared" si="21"/>
        <v>89.693618007869233</v>
      </c>
      <c r="D66" s="125">
        <f t="shared" si="21"/>
        <v>92.68066107370467</v>
      </c>
      <c r="E66" s="129"/>
      <c r="F66" s="125">
        <f t="shared" si="22"/>
        <v>99.267640485312896</v>
      </c>
      <c r="G66" s="125">
        <f t="shared" si="22"/>
        <v>99.117084033285153</v>
      </c>
      <c r="H66" s="125">
        <f t="shared" si="22"/>
        <v>99.424841933510095</v>
      </c>
      <c r="I66" s="129"/>
      <c r="J66" s="125">
        <f t="shared" si="23"/>
        <v>84.875099127676449</v>
      </c>
      <c r="K66" s="125">
        <f t="shared" si="23"/>
        <v>82.820128397339786</v>
      </c>
      <c r="L66" s="125">
        <f t="shared" si="23"/>
        <v>87.063495312563958</v>
      </c>
      <c r="M66" s="129"/>
      <c r="N66" s="125">
        <f t="shared" si="24"/>
        <v>88.988465144676312</v>
      </c>
      <c r="O66" s="125">
        <f t="shared" si="24"/>
        <v>87.135737815693886</v>
      </c>
      <c r="P66" s="125">
        <f t="shared" si="24"/>
        <v>90.966055087228952</v>
      </c>
      <c r="Q66" s="129"/>
      <c r="R66" s="125">
        <f t="shared" si="25"/>
        <v>88.782740058299112</v>
      </c>
      <c r="S66" s="125">
        <f t="shared" si="25"/>
        <v>87.004806895408578</v>
      </c>
      <c r="T66" s="125">
        <f t="shared" si="25"/>
        <v>90.659028294048198</v>
      </c>
      <c r="U66" s="129"/>
      <c r="V66" s="125">
        <f t="shared" si="26"/>
        <v>89.743480574773812</v>
      </c>
      <c r="W66" s="125">
        <f t="shared" si="26"/>
        <v>87.972665148063783</v>
      </c>
      <c r="X66" s="125">
        <f t="shared" si="26"/>
        <v>91.616294349540084</v>
      </c>
      <c r="Y66" s="129"/>
      <c r="Z66" s="125">
        <f t="shared" si="27"/>
        <v>95.253185595567871</v>
      </c>
      <c r="AA66" s="125">
        <f t="shared" si="27"/>
        <v>94.224937180486961</v>
      </c>
      <c r="AB66" s="125">
        <f t="shared" si="27"/>
        <v>96.329900648732021</v>
      </c>
      <c r="AC66" s="125"/>
    </row>
    <row r="67" spans="1:32" ht="15" customHeight="1" x14ac:dyDescent="0.25">
      <c r="A67" s="107" t="s">
        <v>74</v>
      </c>
      <c r="B67" s="125">
        <f t="shared" si="21"/>
        <v>98.221184339502969</v>
      </c>
      <c r="C67" s="125">
        <f t="shared" si="21"/>
        <v>97.802877051022691</v>
      </c>
      <c r="D67" s="125">
        <f t="shared" si="21"/>
        <v>98.661930136175243</v>
      </c>
      <c r="E67" s="129"/>
      <c r="F67" s="125">
        <f t="shared" si="22"/>
        <v>98.892988929889299</v>
      </c>
      <c r="G67" s="125">
        <f t="shared" si="22"/>
        <v>98.780106349702848</v>
      </c>
      <c r="H67" s="125">
        <f t="shared" si="22"/>
        <v>99.011857707509876</v>
      </c>
      <c r="I67" s="129"/>
      <c r="J67" s="125">
        <f t="shared" si="23"/>
        <v>98.706534520409875</v>
      </c>
      <c r="K67" s="125">
        <f t="shared" si="23"/>
        <v>98.302317988899773</v>
      </c>
      <c r="L67" s="125">
        <f t="shared" si="23"/>
        <v>99.134948096885807</v>
      </c>
      <c r="M67" s="129"/>
      <c r="N67" s="125">
        <f t="shared" si="24"/>
        <v>98.709677419354833</v>
      </c>
      <c r="O67" s="125">
        <f t="shared" si="24"/>
        <v>98.357217756029357</v>
      </c>
      <c r="P67" s="125">
        <f t="shared" si="24"/>
        <v>99.080544317763881</v>
      </c>
      <c r="Q67" s="129"/>
      <c r="R67" s="125">
        <f t="shared" si="25"/>
        <v>97.717983651226163</v>
      </c>
      <c r="S67" s="125">
        <f t="shared" si="25"/>
        <v>97.280471821756223</v>
      </c>
      <c r="T67" s="125">
        <f t="shared" si="25"/>
        <v>98.191489361702125</v>
      </c>
      <c r="U67" s="129"/>
      <c r="V67" s="125">
        <f t="shared" si="26"/>
        <v>97.644349982288347</v>
      </c>
      <c r="W67" s="125">
        <f t="shared" si="26"/>
        <v>97.166841552990562</v>
      </c>
      <c r="X67" s="125">
        <f t="shared" si="26"/>
        <v>98.134194474345165</v>
      </c>
      <c r="Y67" s="129"/>
      <c r="Z67" s="125">
        <f t="shared" si="27"/>
        <v>97.556460570159203</v>
      </c>
      <c r="AA67" s="125">
        <f t="shared" si="27"/>
        <v>96.780028943560055</v>
      </c>
      <c r="AB67" s="125">
        <f t="shared" si="27"/>
        <v>98.369977255496593</v>
      </c>
      <c r="AC67" s="125"/>
    </row>
    <row r="68" spans="1:32" ht="15" customHeight="1" x14ac:dyDescent="0.25">
      <c r="A68" s="107" t="s">
        <v>245</v>
      </c>
      <c r="B68" s="125">
        <f t="shared" si="21"/>
        <v>97.411313518696076</v>
      </c>
      <c r="C68" s="125">
        <f t="shared" si="21"/>
        <v>97.276422764227647</v>
      </c>
      <c r="D68" s="125">
        <f t="shared" si="21"/>
        <v>97.531760435571684</v>
      </c>
      <c r="E68" s="129"/>
      <c r="F68" s="125">
        <f t="shared" si="22"/>
        <v>98.583234946871315</v>
      </c>
      <c r="G68" s="125">
        <f t="shared" si="22"/>
        <v>98.774509803921575</v>
      </c>
      <c r="H68" s="125">
        <f t="shared" si="22"/>
        <v>98.405466970387252</v>
      </c>
      <c r="I68" s="129"/>
      <c r="J68" s="125">
        <f t="shared" si="23"/>
        <v>98.387096774193552</v>
      </c>
      <c r="K68" s="125">
        <f t="shared" si="23"/>
        <v>98.41628959276018</v>
      </c>
      <c r="L68" s="125">
        <f t="shared" si="23"/>
        <v>98.360655737704917</v>
      </c>
      <c r="M68" s="129"/>
      <c r="N68" s="125">
        <f t="shared" si="24"/>
        <v>98.177399756986645</v>
      </c>
      <c r="O68" s="125">
        <f t="shared" si="24"/>
        <v>97.837837837837839</v>
      </c>
      <c r="P68" s="125">
        <f t="shared" si="24"/>
        <v>98.454746136865339</v>
      </c>
      <c r="Q68" s="129"/>
      <c r="R68" s="125">
        <f t="shared" si="25"/>
        <v>94.773519163763069</v>
      </c>
      <c r="S68" s="125">
        <f t="shared" si="25"/>
        <v>94.607843137254903</v>
      </c>
      <c r="T68" s="125">
        <f t="shared" si="25"/>
        <v>94.92273730684326</v>
      </c>
      <c r="U68" s="129"/>
      <c r="V68" s="125">
        <f t="shared" si="26"/>
        <v>97.306397306397301</v>
      </c>
      <c r="W68" s="125">
        <f t="shared" si="26"/>
        <v>97.149643705463191</v>
      </c>
      <c r="X68" s="125">
        <f t="shared" si="26"/>
        <v>97.446808510638292</v>
      </c>
      <c r="Y68" s="129"/>
      <c r="Z68" s="125">
        <f t="shared" si="27"/>
        <v>97.219003476245661</v>
      </c>
      <c r="AA68" s="125">
        <f t="shared" si="27"/>
        <v>96.836982968369838</v>
      </c>
      <c r="AB68" s="125">
        <f t="shared" si="27"/>
        <v>97.56637168141593</v>
      </c>
      <c r="AC68" s="125"/>
    </row>
    <row r="69" spans="1:32" ht="15" customHeight="1" x14ac:dyDescent="0.25"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</row>
    <row r="70" spans="1:32" ht="15" customHeight="1" x14ac:dyDescent="0.25">
      <c r="A70" s="138" t="s">
        <v>420</v>
      </c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</row>
    <row r="71" spans="1:32" ht="15" customHeight="1" x14ac:dyDescent="0.25">
      <c r="A71" s="139" t="s">
        <v>19</v>
      </c>
      <c r="B71" s="173">
        <f t="shared" ref="B71:D73" si="28">+B52/(B52+B103+B154)*100</f>
        <v>91.285450873650007</v>
      </c>
      <c r="C71" s="173">
        <f t="shared" si="28"/>
        <v>89.71136466335291</v>
      </c>
      <c r="D71" s="173">
        <f t="shared" si="28"/>
        <v>92.978193524873959</v>
      </c>
      <c r="E71" s="173"/>
      <c r="F71" s="173">
        <f t="shared" ref="F71:H73" si="29">+F52/(F52+F103+F154)*100</f>
        <v>98.99260971883902</v>
      </c>
      <c r="G71" s="173">
        <f t="shared" si="29"/>
        <v>98.783902712216971</v>
      </c>
      <c r="H71" s="173">
        <f t="shared" si="29"/>
        <v>99.215150998123192</v>
      </c>
      <c r="I71" s="173"/>
      <c r="J71" s="173">
        <f t="shared" ref="J71:L73" si="30">+J52/(J52+J103+J154)*100</f>
        <v>85.244718803864188</v>
      </c>
      <c r="K71" s="173">
        <f t="shared" si="30"/>
        <v>83.035854078597154</v>
      </c>
      <c r="L71" s="173">
        <f t="shared" si="30"/>
        <v>87.562638626468413</v>
      </c>
      <c r="M71" s="173"/>
      <c r="N71" s="173">
        <f t="shared" ref="N71:P73" si="31">+N52/(N52+N103+N154)*100</f>
        <v>88.288166823962968</v>
      </c>
      <c r="O71" s="173">
        <f t="shared" si="31"/>
        <v>86.299725651577504</v>
      </c>
      <c r="P71" s="173">
        <f t="shared" si="31"/>
        <v>90.478889203740437</v>
      </c>
      <c r="Q71" s="173"/>
      <c r="R71" s="173">
        <f t="shared" ref="R71:T73" si="32">+R52/(R52+R103+R154)*100</f>
        <v>89.119311750056596</v>
      </c>
      <c r="S71" s="173">
        <f t="shared" si="32"/>
        <v>87.332003815139174</v>
      </c>
      <c r="T71" s="173">
        <f t="shared" si="32"/>
        <v>91.07278241091737</v>
      </c>
      <c r="U71" s="173"/>
      <c r="V71" s="173">
        <f t="shared" ref="V71:X73" si="33">+V52/(V52+V103+V154)*100</f>
        <v>90.729435173879608</v>
      </c>
      <c r="W71" s="173">
        <f t="shared" si="33"/>
        <v>88.511795141629406</v>
      </c>
      <c r="X71" s="173">
        <f t="shared" si="33"/>
        <v>93.090569561157793</v>
      </c>
      <c r="Y71" s="173"/>
      <c r="Z71" s="173">
        <f t="shared" ref="Z71:AB73" si="34">+Z52/(Z52+Z103+Z154)*100</f>
        <v>95.601159089829451</v>
      </c>
      <c r="AA71" s="173">
        <f t="shared" si="34"/>
        <v>94.535319382253491</v>
      </c>
      <c r="AB71" s="173">
        <f t="shared" si="34"/>
        <v>96.755045508508104</v>
      </c>
      <c r="AC71" s="173"/>
    </row>
    <row r="72" spans="1:32" ht="15" customHeight="1" x14ac:dyDescent="0.25">
      <c r="A72" s="107" t="s">
        <v>73</v>
      </c>
      <c r="B72" s="125">
        <f t="shared" si="28"/>
        <v>91.191882657258688</v>
      </c>
      <c r="C72" s="125">
        <f t="shared" si="28"/>
        <v>89.601121265428134</v>
      </c>
      <c r="D72" s="125">
        <f t="shared" si="28"/>
        <v>92.903076923076924</v>
      </c>
      <c r="E72" s="129"/>
      <c r="F72" s="125">
        <f t="shared" si="29"/>
        <v>98.98326359832636</v>
      </c>
      <c r="G72" s="125">
        <f t="shared" si="29"/>
        <v>98.76713439857248</v>
      </c>
      <c r="H72" s="125">
        <f t="shared" si="29"/>
        <v>99.213551119177254</v>
      </c>
      <c r="I72" s="129"/>
      <c r="J72" s="125">
        <f t="shared" si="30"/>
        <v>85.071840246773277</v>
      </c>
      <c r="K72" s="125">
        <f t="shared" si="30"/>
        <v>82.841738027275611</v>
      </c>
      <c r="L72" s="125">
        <f t="shared" si="30"/>
        <v>87.41061034425411</v>
      </c>
      <c r="M72" s="129"/>
      <c r="N72" s="125">
        <f t="shared" si="31"/>
        <v>88.146021328958156</v>
      </c>
      <c r="O72" s="125">
        <f t="shared" si="31"/>
        <v>86.127770534550194</v>
      </c>
      <c r="P72" s="125">
        <f t="shared" si="31"/>
        <v>90.370796205806272</v>
      </c>
      <c r="Q72" s="129"/>
      <c r="R72" s="125">
        <f t="shared" si="32"/>
        <v>89.010586132624539</v>
      </c>
      <c r="S72" s="125">
        <f t="shared" si="32"/>
        <v>87.2039992983687</v>
      </c>
      <c r="T72" s="125">
        <f t="shared" si="32"/>
        <v>90.987618773394757</v>
      </c>
      <c r="U72" s="129"/>
      <c r="V72" s="125">
        <f t="shared" si="33"/>
        <v>90.653349216530742</v>
      </c>
      <c r="W72" s="125">
        <f t="shared" si="33"/>
        <v>88.420211348903294</v>
      </c>
      <c r="X72" s="125">
        <f t="shared" si="33"/>
        <v>93.033601514434451</v>
      </c>
      <c r="Y72" s="129"/>
      <c r="Z72" s="125">
        <f t="shared" si="34"/>
        <v>95.556410503029724</v>
      </c>
      <c r="AA72" s="125">
        <f t="shared" si="34"/>
        <v>94.487606363300031</v>
      </c>
      <c r="AB72" s="125">
        <f t="shared" si="34"/>
        <v>96.714085353636548</v>
      </c>
      <c r="AC72" s="125"/>
    </row>
    <row r="73" spans="1:32" ht="15" customHeight="1" x14ac:dyDescent="0.25">
      <c r="A73" s="107" t="s">
        <v>74</v>
      </c>
      <c r="B73" s="125">
        <f t="shared" si="28"/>
        <v>98.511734401831703</v>
      </c>
      <c r="C73" s="125">
        <f t="shared" si="28"/>
        <v>98.324022346368707</v>
      </c>
      <c r="D73" s="125">
        <f t="shared" si="28"/>
        <v>98.708920187793424</v>
      </c>
      <c r="E73" s="129"/>
      <c r="F73" s="125">
        <f t="shared" si="29"/>
        <v>99.688473520249218</v>
      </c>
      <c r="G73" s="125">
        <f t="shared" si="29"/>
        <v>100</v>
      </c>
      <c r="H73" s="125">
        <f t="shared" si="29"/>
        <v>99.337748344370851</v>
      </c>
      <c r="I73" s="129"/>
      <c r="J73" s="125">
        <f t="shared" si="30"/>
        <v>99.029126213592235</v>
      </c>
      <c r="K73" s="125">
        <f t="shared" si="30"/>
        <v>98.148148148148152</v>
      </c>
      <c r="L73" s="125">
        <f t="shared" si="30"/>
        <v>100</v>
      </c>
      <c r="M73" s="129"/>
      <c r="N73" s="125">
        <f t="shared" si="31"/>
        <v>98.381877022653725</v>
      </c>
      <c r="O73" s="125">
        <f t="shared" si="31"/>
        <v>98.742138364779876</v>
      </c>
      <c r="P73" s="125">
        <f t="shared" si="31"/>
        <v>98</v>
      </c>
      <c r="Q73" s="129"/>
      <c r="R73" s="125">
        <f t="shared" si="32"/>
        <v>98.106060606060609</v>
      </c>
      <c r="S73" s="125">
        <f t="shared" si="32"/>
        <v>98.473282442748086</v>
      </c>
      <c r="T73" s="125">
        <f t="shared" si="32"/>
        <v>97.744360902255636</v>
      </c>
      <c r="U73" s="129"/>
      <c r="V73" s="125">
        <f t="shared" si="33"/>
        <v>96.515679442508713</v>
      </c>
      <c r="W73" s="125">
        <f t="shared" si="33"/>
        <v>95.774647887323937</v>
      </c>
      <c r="X73" s="125">
        <f t="shared" si="33"/>
        <v>97.241379310344826</v>
      </c>
      <c r="Y73" s="129"/>
      <c r="Z73" s="125">
        <f t="shared" si="34"/>
        <v>99.221789883268485</v>
      </c>
      <c r="AA73" s="125">
        <f t="shared" si="34"/>
        <v>98.473282442748086</v>
      </c>
      <c r="AB73" s="125">
        <f t="shared" si="34"/>
        <v>100</v>
      </c>
      <c r="AC73" s="125"/>
    </row>
    <row r="74" spans="1:32" ht="15" customHeight="1" thickBot="1" x14ac:dyDescent="0.3">
      <c r="A74" s="122" t="s">
        <v>245</v>
      </c>
      <c r="B74" s="131" t="s">
        <v>61</v>
      </c>
      <c r="C74" s="131" t="s">
        <v>61</v>
      </c>
      <c r="D74" s="131" t="s">
        <v>61</v>
      </c>
      <c r="E74" s="132"/>
      <c r="F74" s="131" t="s">
        <v>61</v>
      </c>
      <c r="G74" s="131" t="s">
        <v>61</v>
      </c>
      <c r="H74" s="131" t="s">
        <v>61</v>
      </c>
      <c r="I74" s="132"/>
      <c r="J74" s="131" t="s">
        <v>61</v>
      </c>
      <c r="K74" s="131" t="s">
        <v>61</v>
      </c>
      <c r="L74" s="131" t="s">
        <v>61</v>
      </c>
      <c r="M74" s="132"/>
      <c r="N74" s="131" t="s">
        <v>61</v>
      </c>
      <c r="O74" s="131" t="s">
        <v>61</v>
      </c>
      <c r="P74" s="131" t="s">
        <v>61</v>
      </c>
      <c r="Q74" s="132"/>
      <c r="R74" s="131" t="s">
        <v>61</v>
      </c>
      <c r="S74" s="131" t="s">
        <v>61</v>
      </c>
      <c r="T74" s="131" t="s">
        <v>61</v>
      </c>
      <c r="U74" s="132"/>
      <c r="V74" s="131" t="s">
        <v>61</v>
      </c>
      <c r="W74" s="131" t="s">
        <v>61</v>
      </c>
      <c r="X74" s="131" t="s">
        <v>61</v>
      </c>
      <c r="Y74" s="132"/>
      <c r="Z74" s="131" t="s">
        <v>61</v>
      </c>
      <c r="AA74" s="131" t="s">
        <v>61</v>
      </c>
      <c r="AB74" s="131" t="s">
        <v>61</v>
      </c>
      <c r="AC74" s="125"/>
    </row>
    <row r="75" spans="1:32" ht="15" customHeight="1" x14ac:dyDescent="0.25">
      <c r="A75" s="341" t="s">
        <v>238</v>
      </c>
      <c r="B75" s="341"/>
      <c r="C75" s="341"/>
      <c r="D75" s="341"/>
      <c r="E75" s="341"/>
      <c r="F75" s="341"/>
      <c r="G75" s="341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212"/>
    </row>
    <row r="76" spans="1:32" ht="15" customHeight="1" x14ac:dyDescent="0.25">
      <c r="A76" s="342" t="s">
        <v>224</v>
      </c>
      <c r="B76" s="342"/>
      <c r="C76" s="342"/>
      <c r="D76" s="342"/>
      <c r="E76" s="342"/>
      <c r="F76" s="342"/>
      <c r="G76" s="342"/>
      <c r="H76" s="342"/>
      <c r="I76" s="342"/>
      <c r="J76" s="342"/>
      <c r="K76" s="342"/>
      <c r="L76" s="342"/>
      <c r="M76" s="342"/>
      <c r="N76" s="342"/>
      <c r="O76" s="342"/>
      <c r="P76" s="342"/>
      <c r="Q76" s="342"/>
      <c r="R76" s="342"/>
      <c r="S76" s="342"/>
      <c r="T76" s="342"/>
      <c r="U76" s="342"/>
      <c r="V76" s="342"/>
      <c r="W76" s="342"/>
      <c r="X76" s="342"/>
      <c r="Y76" s="342"/>
      <c r="Z76" s="342"/>
      <c r="AA76" s="342"/>
      <c r="AB76" s="342"/>
      <c r="AC76" s="140"/>
    </row>
    <row r="77" spans="1:32" ht="15" customHeight="1" x14ac:dyDescent="0.25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</row>
    <row r="78" spans="1:32" ht="15" customHeight="1" x14ac:dyDescent="0.25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</row>
    <row r="79" spans="1:32" ht="15" customHeight="1" x14ac:dyDescent="0.25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</row>
    <row r="80" spans="1:32" s="106" customFormat="1" ht="15" customHeight="1" x14ac:dyDescent="0.25">
      <c r="A80" s="337" t="s">
        <v>241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337"/>
      <c r="AC80" s="29"/>
      <c r="AD80"/>
      <c r="AE80"/>
      <c r="AF80" s="46"/>
    </row>
    <row r="81" spans="1:34" s="106" customFormat="1" ht="15" customHeight="1" x14ac:dyDescent="0.2">
      <c r="A81" s="338" t="s">
        <v>77</v>
      </c>
      <c r="B81" s="338"/>
      <c r="C81" s="338"/>
      <c r="D81" s="338"/>
      <c r="E81" s="338"/>
      <c r="F81" s="338"/>
      <c r="G81" s="338"/>
      <c r="H81" s="338"/>
      <c r="I81" s="338"/>
      <c r="J81" s="338"/>
      <c r="K81" s="338"/>
      <c r="L81" s="338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29"/>
      <c r="AD81" s="326" t="s">
        <v>317</v>
      </c>
      <c r="AE81" s="326"/>
      <c r="AF81" s="41"/>
    </row>
    <row r="82" spans="1:34" s="106" customFormat="1" ht="15" customHeight="1" x14ac:dyDescent="0.2">
      <c r="A82" s="337" t="s">
        <v>236</v>
      </c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  <c r="AC82" s="30"/>
      <c r="AD82" s="326"/>
      <c r="AE82" s="326"/>
      <c r="AF82" s="41"/>
    </row>
    <row r="83" spans="1:34" s="106" customFormat="1" ht="15" customHeight="1" x14ac:dyDescent="0.25">
      <c r="A83" s="338" t="s">
        <v>237</v>
      </c>
      <c r="B83" s="338"/>
      <c r="C83" s="338"/>
      <c r="D83" s="338"/>
      <c r="E83" s="338"/>
      <c r="F83" s="338"/>
      <c r="G83" s="338"/>
      <c r="H83" s="338"/>
      <c r="I83" s="338"/>
      <c r="J83" s="338"/>
      <c r="K83" s="338"/>
      <c r="L83" s="338"/>
      <c r="M83" s="338"/>
      <c r="N83" s="338"/>
      <c r="O83" s="338"/>
      <c r="P83" s="338"/>
      <c r="Q83" s="338"/>
      <c r="R83" s="338"/>
      <c r="S83" s="338"/>
      <c r="T83" s="338"/>
      <c r="U83" s="338"/>
      <c r="V83" s="338"/>
      <c r="W83" s="338"/>
      <c r="X83" s="338"/>
      <c r="Y83" s="338"/>
      <c r="Z83" s="338"/>
      <c r="AA83" s="338"/>
      <c r="AB83" s="338"/>
      <c r="AC83" s="41"/>
      <c r="AD83" s="41"/>
      <c r="AE83" s="41"/>
      <c r="AF83" s="41"/>
    </row>
    <row r="84" spans="1:34" s="162" customFormat="1" ht="15" customHeight="1" x14ac:dyDescent="0.2">
      <c r="A84" s="338" t="s">
        <v>462</v>
      </c>
      <c r="B84" s="338"/>
      <c r="C84" s="338"/>
      <c r="D84" s="338"/>
      <c r="E84" s="338"/>
      <c r="F84" s="338"/>
      <c r="G84" s="338"/>
      <c r="H84" s="338"/>
      <c r="I84" s="338"/>
      <c r="J84" s="338"/>
      <c r="K84" s="338"/>
      <c r="L84" s="338"/>
      <c r="M84" s="338"/>
      <c r="N84" s="338"/>
      <c r="O84" s="338"/>
      <c r="P84" s="338"/>
      <c r="Q84" s="338"/>
      <c r="R84" s="338"/>
      <c r="S84" s="338"/>
      <c r="T84" s="338"/>
      <c r="U84" s="338"/>
      <c r="V84" s="338"/>
      <c r="W84" s="338"/>
      <c r="X84" s="338"/>
      <c r="Y84" s="338"/>
      <c r="Z84" s="338"/>
      <c r="AA84" s="338"/>
      <c r="AB84" s="338"/>
      <c r="AC84" s="130"/>
      <c r="AD84" s="170"/>
      <c r="AE84" s="170"/>
      <c r="AF84" s="170"/>
      <c r="AG84" s="170"/>
      <c r="AH84" s="170"/>
    </row>
    <row r="85" spans="1:34" s="162" customFormat="1" ht="15" customHeight="1" thickBot="1" x14ac:dyDescent="0.25">
      <c r="A85" s="119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217"/>
      <c r="AD85" s="170"/>
      <c r="AE85" s="170"/>
      <c r="AF85" s="170"/>
      <c r="AG85" s="170"/>
      <c r="AH85" s="170"/>
    </row>
    <row r="86" spans="1:34" ht="15" customHeight="1" x14ac:dyDescent="0.25">
      <c r="A86" s="339" t="s">
        <v>418</v>
      </c>
      <c r="B86" s="343" t="s">
        <v>19</v>
      </c>
      <c r="C86" s="343"/>
      <c r="D86" s="343"/>
      <c r="E86" s="108"/>
      <c r="F86" s="343" t="s">
        <v>64</v>
      </c>
      <c r="G86" s="343"/>
      <c r="H86" s="343"/>
      <c r="I86" s="108"/>
      <c r="J86" s="343" t="s">
        <v>65</v>
      </c>
      <c r="K86" s="343"/>
      <c r="L86" s="343"/>
      <c r="M86" s="108"/>
      <c r="N86" s="343" t="s">
        <v>66</v>
      </c>
      <c r="O86" s="343"/>
      <c r="P86" s="343"/>
      <c r="Q86" s="108"/>
      <c r="R86" s="343" t="s">
        <v>67</v>
      </c>
      <c r="S86" s="343"/>
      <c r="T86" s="343"/>
      <c r="U86" s="108"/>
      <c r="V86" s="343" t="s">
        <v>68</v>
      </c>
      <c r="W86" s="343"/>
      <c r="X86" s="343"/>
      <c r="Y86" s="108"/>
      <c r="Z86" s="343" t="s">
        <v>69</v>
      </c>
      <c r="AA86" s="343"/>
      <c r="AB86" s="343"/>
    </row>
    <row r="87" spans="1:34" ht="15" customHeight="1" thickBot="1" x14ac:dyDescent="0.3">
      <c r="A87" s="340"/>
      <c r="B87" s="109" t="s">
        <v>70</v>
      </c>
      <c r="C87" s="109" t="s">
        <v>71</v>
      </c>
      <c r="D87" s="109" t="s">
        <v>72</v>
      </c>
      <c r="E87" s="110"/>
      <c r="F87" s="109" t="s">
        <v>70</v>
      </c>
      <c r="G87" s="109" t="s">
        <v>71</v>
      </c>
      <c r="H87" s="109" t="s">
        <v>72</v>
      </c>
      <c r="I87" s="110"/>
      <c r="J87" s="109" t="s">
        <v>70</v>
      </c>
      <c r="K87" s="109" t="s">
        <v>71</v>
      </c>
      <c r="L87" s="109" t="s">
        <v>72</v>
      </c>
      <c r="M87" s="110"/>
      <c r="N87" s="109" t="s">
        <v>70</v>
      </c>
      <c r="O87" s="109" t="s">
        <v>71</v>
      </c>
      <c r="P87" s="109" t="s">
        <v>72</v>
      </c>
      <c r="Q87" s="110"/>
      <c r="R87" s="109" t="s">
        <v>70</v>
      </c>
      <c r="S87" s="109" t="s">
        <v>71</v>
      </c>
      <c r="T87" s="109" t="s">
        <v>72</v>
      </c>
      <c r="U87" s="110"/>
      <c r="V87" s="109" t="s">
        <v>70</v>
      </c>
      <c r="W87" s="109" t="s">
        <v>71</v>
      </c>
      <c r="X87" s="109" t="s">
        <v>72</v>
      </c>
      <c r="Y87" s="110"/>
      <c r="Z87" s="109" t="s">
        <v>70</v>
      </c>
      <c r="AA87" s="109" t="s">
        <v>71</v>
      </c>
      <c r="AB87" s="109" t="s">
        <v>72</v>
      </c>
    </row>
    <row r="88" spans="1:34" ht="15" customHeight="1" x14ac:dyDescent="0.25">
      <c r="A88" s="111"/>
      <c r="B88" s="112"/>
      <c r="C88" s="112"/>
      <c r="D88" s="112"/>
      <c r="E88" s="113"/>
      <c r="F88" s="112"/>
      <c r="G88" s="112"/>
      <c r="H88" s="112"/>
      <c r="I88" s="113"/>
      <c r="J88" s="112"/>
      <c r="K88" s="112"/>
      <c r="L88" s="112"/>
      <c r="M88" s="113"/>
      <c r="N88" s="112"/>
      <c r="O88" s="112"/>
      <c r="P88" s="112"/>
      <c r="Q88" s="113"/>
      <c r="R88" s="112"/>
      <c r="S88" s="112"/>
      <c r="T88" s="112"/>
      <c r="U88" s="113"/>
      <c r="V88" s="112"/>
      <c r="W88" s="112"/>
      <c r="X88" s="112"/>
      <c r="Y88" s="113"/>
      <c r="Z88" s="112"/>
      <c r="AA88" s="112"/>
      <c r="AB88" s="112"/>
      <c r="AC88" s="112"/>
    </row>
    <row r="89" spans="1:34" ht="15" customHeight="1" x14ac:dyDescent="0.25">
      <c r="A89" s="344" t="s">
        <v>421</v>
      </c>
      <c r="B89" s="344"/>
      <c r="C89" s="344"/>
      <c r="D89" s="344"/>
      <c r="E89" s="344"/>
      <c r="F89" s="344"/>
      <c r="G89" s="344"/>
      <c r="H89" s="344"/>
      <c r="I89" s="344"/>
      <c r="J89" s="344"/>
      <c r="K89" s="344"/>
      <c r="L89" s="344"/>
      <c r="M89" s="344"/>
      <c r="N89" s="344"/>
      <c r="O89" s="344"/>
      <c r="P89" s="344"/>
      <c r="Q89" s="344"/>
      <c r="R89" s="344"/>
      <c r="S89" s="344"/>
      <c r="T89" s="344"/>
      <c r="U89" s="344"/>
      <c r="V89" s="344"/>
      <c r="W89" s="344"/>
      <c r="X89" s="344"/>
      <c r="Y89" s="344"/>
      <c r="Z89" s="344"/>
      <c r="AA89" s="344"/>
      <c r="AB89" s="344"/>
      <c r="AC89" s="112"/>
    </row>
    <row r="90" spans="1:34" ht="15" customHeight="1" x14ac:dyDescent="0.25">
      <c r="A90" s="111"/>
      <c r="B90" s="224"/>
      <c r="C90" s="224"/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24"/>
      <c r="Y90" s="224"/>
      <c r="Z90" s="224"/>
      <c r="AA90" s="224"/>
      <c r="AB90" s="224"/>
      <c r="AC90" s="112"/>
    </row>
    <row r="91" spans="1:34" ht="15" customHeight="1" x14ac:dyDescent="0.25">
      <c r="A91" s="135" t="s">
        <v>19</v>
      </c>
      <c r="B91" s="151">
        <f t="shared" ref="B91:D94" si="35">+B97+B103</f>
        <v>27599</v>
      </c>
      <c r="C91" s="151">
        <f t="shared" si="35"/>
        <v>16322</v>
      </c>
      <c r="D91" s="151">
        <f t="shared" si="35"/>
        <v>11277</v>
      </c>
      <c r="E91" s="151"/>
      <c r="F91" s="151">
        <f t="shared" ref="F91:H94" si="36">+F97+F103</f>
        <v>86</v>
      </c>
      <c r="G91" s="151">
        <f t="shared" si="36"/>
        <v>46</v>
      </c>
      <c r="H91" s="151">
        <f t="shared" si="36"/>
        <v>40</v>
      </c>
      <c r="I91" s="151"/>
      <c r="J91" s="151">
        <f t="shared" ref="J91:L94" si="37">+J97+J103</f>
        <v>7026</v>
      </c>
      <c r="K91" s="151">
        <f t="shared" si="37"/>
        <v>3995</v>
      </c>
      <c r="L91" s="151">
        <f t="shared" si="37"/>
        <v>3031</v>
      </c>
      <c r="M91" s="151"/>
      <c r="N91" s="151">
        <f t="shared" ref="N91:P94" si="38">+N97+N103</f>
        <v>5300</v>
      </c>
      <c r="O91" s="151">
        <f t="shared" si="38"/>
        <v>3153</v>
      </c>
      <c r="P91" s="151">
        <f t="shared" si="38"/>
        <v>2147</v>
      </c>
      <c r="Q91" s="151"/>
      <c r="R91" s="151">
        <f t="shared" ref="R91:T94" si="39">+R97+R103</f>
        <v>6233</v>
      </c>
      <c r="S91" s="151">
        <f t="shared" si="39"/>
        <v>3654</v>
      </c>
      <c r="T91" s="151">
        <f t="shared" si="39"/>
        <v>2579</v>
      </c>
      <c r="U91" s="151"/>
      <c r="V91" s="151">
        <f t="shared" ref="V91:X94" si="40">+V97+V103</f>
        <v>5982</v>
      </c>
      <c r="W91" s="151">
        <f t="shared" si="40"/>
        <v>3602</v>
      </c>
      <c r="X91" s="151">
        <f t="shared" si="40"/>
        <v>2380</v>
      </c>
      <c r="Y91" s="151"/>
      <c r="Z91" s="151">
        <f t="shared" ref="Z91:AB94" si="41">+Z97+Z103</f>
        <v>2972</v>
      </c>
      <c r="AA91" s="151">
        <f t="shared" si="41"/>
        <v>1872</v>
      </c>
      <c r="AB91" s="151">
        <f t="shared" si="41"/>
        <v>1100</v>
      </c>
      <c r="AC91" s="151"/>
    </row>
    <row r="92" spans="1:34" ht="15" customHeight="1" x14ac:dyDescent="0.25">
      <c r="A92" s="115" t="s">
        <v>73</v>
      </c>
      <c r="B92" s="114">
        <f t="shared" si="35"/>
        <v>26905</v>
      </c>
      <c r="C92" s="114">
        <f t="shared" si="35"/>
        <v>15905</v>
      </c>
      <c r="D92" s="114">
        <f t="shared" si="35"/>
        <v>11000</v>
      </c>
      <c r="E92" s="114"/>
      <c r="F92" s="114">
        <f t="shared" si="36"/>
        <v>28</v>
      </c>
      <c r="G92" s="114">
        <f t="shared" si="36"/>
        <v>16</v>
      </c>
      <c r="H92" s="114">
        <f t="shared" si="36"/>
        <v>12</v>
      </c>
      <c r="I92" s="114"/>
      <c r="J92" s="114">
        <f t="shared" si="37"/>
        <v>6944</v>
      </c>
      <c r="K92" s="114">
        <f t="shared" si="37"/>
        <v>3943</v>
      </c>
      <c r="L92" s="114">
        <f t="shared" si="37"/>
        <v>3001</v>
      </c>
      <c r="M92" s="114"/>
      <c r="N92" s="114">
        <f t="shared" si="38"/>
        <v>5225</v>
      </c>
      <c r="O92" s="114">
        <f t="shared" si="38"/>
        <v>3107</v>
      </c>
      <c r="P92" s="114">
        <f t="shared" si="38"/>
        <v>2118</v>
      </c>
      <c r="Q92" s="114"/>
      <c r="R92" s="114">
        <f t="shared" si="39"/>
        <v>6067</v>
      </c>
      <c r="S92" s="114">
        <f t="shared" si="39"/>
        <v>3559</v>
      </c>
      <c r="T92" s="114">
        <f t="shared" si="39"/>
        <v>2508</v>
      </c>
      <c r="U92" s="114"/>
      <c r="V92" s="114">
        <f t="shared" si="40"/>
        <v>5822</v>
      </c>
      <c r="W92" s="114">
        <f t="shared" si="40"/>
        <v>3508</v>
      </c>
      <c r="X92" s="114">
        <f t="shared" si="40"/>
        <v>2314</v>
      </c>
      <c r="Y92" s="114"/>
      <c r="Z92" s="114">
        <f t="shared" si="41"/>
        <v>2819</v>
      </c>
      <c r="AA92" s="114">
        <f t="shared" si="41"/>
        <v>1772</v>
      </c>
      <c r="AB92" s="114">
        <f t="shared" si="41"/>
        <v>1047</v>
      </c>
      <c r="AC92" s="114"/>
    </row>
    <row r="93" spans="1:34" ht="15" customHeight="1" x14ac:dyDescent="0.25">
      <c r="A93" s="115" t="s">
        <v>74</v>
      </c>
      <c r="B93" s="114">
        <f t="shared" si="35"/>
        <v>573</v>
      </c>
      <c r="C93" s="114">
        <f t="shared" si="35"/>
        <v>359</v>
      </c>
      <c r="D93" s="114">
        <f t="shared" si="35"/>
        <v>214</v>
      </c>
      <c r="E93" s="114"/>
      <c r="F93" s="114">
        <f t="shared" si="36"/>
        <v>51</v>
      </c>
      <c r="G93" s="114">
        <f t="shared" si="36"/>
        <v>28</v>
      </c>
      <c r="H93" s="114">
        <f t="shared" si="36"/>
        <v>23</v>
      </c>
      <c r="I93" s="114"/>
      <c r="J93" s="114">
        <f t="shared" si="37"/>
        <v>68</v>
      </c>
      <c r="K93" s="114">
        <f t="shared" si="37"/>
        <v>46</v>
      </c>
      <c r="L93" s="114">
        <f t="shared" si="37"/>
        <v>22</v>
      </c>
      <c r="M93" s="114"/>
      <c r="N93" s="114">
        <f t="shared" si="38"/>
        <v>61</v>
      </c>
      <c r="O93" s="114">
        <f t="shared" si="38"/>
        <v>39</v>
      </c>
      <c r="P93" s="114">
        <f t="shared" si="38"/>
        <v>22</v>
      </c>
      <c r="Q93" s="114"/>
      <c r="R93" s="114">
        <f t="shared" si="39"/>
        <v>126</v>
      </c>
      <c r="S93" s="114">
        <f t="shared" si="39"/>
        <v>76</v>
      </c>
      <c r="T93" s="114">
        <f t="shared" si="39"/>
        <v>50</v>
      </c>
      <c r="U93" s="114"/>
      <c r="V93" s="114">
        <f t="shared" si="40"/>
        <v>138</v>
      </c>
      <c r="W93" s="114">
        <f t="shared" si="40"/>
        <v>83</v>
      </c>
      <c r="X93" s="114">
        <f t="shared" si="40"/>
        <v>55</v>
      </c>
      <c r="Y93" s="114"/>
      <c r="Z93" s="114">
        <f t="shared" si="41"/>
        <v>129</v>
      </c>
      <c r="AA93" s="114">
        <f t="shared" si="41"/>
        <v>87</v>
      </c>
      <c r="AB93" s="114">
        <f t="shared" si="41"/>
        <v>42</v>
      </c>
      <c r="AC93" s="114"/>
    </row>
    <row r="94" spans="1:34" ht="15" customHeight="1" x14ac:dyDescent="0.25">
      <c r="A94" s="115" t="s">
        <v>245</v>
      </c>
      <c r="B94" s="114">
        <f t="shared" si="35"/>
        <v>121</v>
      </c>
      <c r="C94" s="114">
        <f t="shared" si="35"/>
        <v>58</v>
      </c>
      <c r="D94" s="114">
        <f t="shared" si="35"/>
        <v>63</v>
      </c>
      <c r="E94" s="114"/>
      <c r="F94" s="114">
        <f t="shared" si="36"/>
        <v>7</v>
      </c>
      <c r="G94" s="114">
        <f t="shared" si="36"/>
        <v>2</v>
      </c>
      <c r="H94" s="114">
        <f t="shared" si="36"/>
        <v>5</v>
      </c>
      <c r="I94" s="114"/>
      <c r="J94" s="114">
        <f t="shared" si="37"/>
        <v>14</v>
      </c>
      <c r="K94" s="114">
        <f t="shared" si="37"/>
        <v>6</v>
      </c>
      <c r="L94" s="114">
        <f t="shared" si="37"/>
        <v>8</v>
      </c>
      <c r="M94" s="114"/>
      <c r="N94" s="114">
        <f t="shared" si="38"/>
        <v>14</v>
      </c>
      <c r="O94" s="114">
        <f t="shared" si="38"/>
        <v>7</v>
      </c>
      <c r="P94" s="114">
        <f t="shared" si="38"/>
        <v>7</v>
      </c>
      <c r="Q94" s="114"/>
      <c r="R94" s="114">
        <f t="shared" si="39"/>
        <v>40</v>
      </c>
      <c r="S94" s="114">
        <f t="shared" si="39"/>
        <v>19</v>
      </c>
      <c r="T94" s="114">
        <f t="shared" si="39"/>
        <v>21</v>
      </c>
      <c r="U94" s="114"/>
      <c r="V94" s="114">
        <f t="shared" si="40"/>
        <v>22</v>
      </c>
      <c r="W94" s="114">
        <f t="shared" si="40"/>
        <v>11</v>
      </c>
      <c r="X94" s="114">
        <f t="shared" si="40"/>
        <v>11</v>
      </c>
      <c r="Y94" s="114"/>
      <c r="Z94" s="114">
        <f t="shared" si="41"/>
        <v>24</v>
      </c>
      <c r="AA94" s="114">
        <f t="shared" si="41"/>
        <v>13</v>
      </c>
      <c r="AB94" s="114">
        <f t="shared" si="41"/>
        <v>11</v>
      </c>
      <c r="AC94" s="114"/>
    </row>
    <row r="95" spans="1:34" ht="15" customHeight="1" x14ac:dyDescent="0.25">
      <c r="A95" s="111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</row>
    <row r="96" spans="1:34" ht="15" customHeight="1" x14ac:dyDescent="0.25">
      <c r="A96" s="135" t="s">
        <v>419</v>
      </c>
      <c r="B96" s="116"/>
      <c r="C96" s="116"/>
      <c r="D96" s="116"/>
      <c r="E96" s="117"/>
      <c r="F96" s="116"/>
      <c r="G96" s="116"/>
      <c r="H96" s="116"/>
      <c r="I96" s="117"/>
      <c r="J96" s="116"/>
      <c r="K96" s="116"/>
      <c r="L96" s="116"/>
      <c r="M96" s="117"/>
      <c r="N96" s="116"/>
      <c r="O96" s="116"/>
      <c r="P96" s="116"/>
      <c r="Q96" s="117"/>
      <c r="R96" s="116"/>
      <c r="S96" s="116"/>
      <c r="T96" s="116"/>
      <c r="U96" s="117"/>
      <c r="V96" s="116"/>
      <c r="W96" s="116"/>
      <c r="X96" s="116"/>
      <c r="Y96" s="117"/>
      <c r="Z96" s="116"/>
      <c r="AA96" s="116"/>
      <c r="AB96" s="116"/>
      <c r="AC96" s="116"/>
    </row>
    <row r="97" spans="1:29" ht="15" customHeight="1" x14ac:dyDescent="0.2">
      <c r="A97" s="136" t="s">
        <v>19</v>
      </c>
      <c r="B97" s="262">
        <v>19781</v>
      </c>
      <c r="C97" s="262">
        <v>11589</v>
      </c>
      <c r="D97" s="262">
        <v>8192</v>
      </c>
      <c r="E97" s="262"/>
      <c r="F97" s="262">
        <v>58</v>
      </c>
      <c r="G97" s="262">
        <v>30</v>
      </c>
      <c r="H97" s="262">
        <v>28</v>
      </c>
      <c r="I97" s="262"/>
      <c r="J97" s="262">
        <v>4964</v>
      </c>
      <c r="K97" s="262">
        <v>2814</v>
      </c>
      <c r="L97" s="262">
        <v>2150</v>
      </c>
      <c r="M97" s="262"/>
      <c r="N97" s="262">
        <v>3770</v>
      </c>
      <c r="O97" s="262">
        <v>2220</v>
      </c>
      <c r="P97" s="262">
        <v>1550</v>
      </c>
      <c r="Q97" s="262"/>
      <c r="R97" s="262">
        <v>4509</v>
      </c>
      <c r="S97" s="262">
        <v>2627</v>
      </c>
      <c r="T97" s="262">
        <v>1882</v>
      </c>
      <c r="U97" s="262"/>
      <c r="V97" s="262">
        <v>4308</v>
      </c>
      <c r="W97" s="262">
        <v>2548</v>
      </c>
      <c r="X97" s="262">
        <v>1760</v>
      </c>
      <c r="Y97" s="262"/>
      <c r="Z97" s="262">
        <v>2172</v>
      </c>
      <c r="AA97" s="262">
        <v>1350</v>
      </c>
      <c r="AB97" s="262">
        <v>822</v>
      </c>
      <c r="AC97" s="151"/>
    </row>
    <row r="98" spans="1:29" ht="15" customHeight="1" x14ac:dyDescent="0.2">
      <c r="A98" s="115" t="s">
        <v>73</v>
      </c>
      <c r="B98" s="263">
        <v>19111</v>
      </c>
      <c r="C98" s="263">
        <v>11187</v>
      </c>
      <c r="D98" s="263">
        <v>7924</v>
      </c>
      <c r="E98" s="263"/>
      <c r="F98" s="263">
        <v>0</v>
      </c>
      <c r="G98" s="263">
        <v>0</v>
      </c>
      <c r="H98" s="263">
        <v>0</v>
      </c>
      <c r="I98" s="263"/>
      <c r="J98" s="263">
        <v>4885</v>
      </c>
      <c r="K98" s="263">
        <v>2765</v>
      </c>
      <c r="L98" s="263">
        <v>2120</v>
      </c>
      <c r="M98" s="263"/>
      <c r="N98" s="263">
        <v>3699</v>
      </c>
      <c r="O98" s="263">
        <v>2176</v>
      </c>
      <c r="P98" s="263">
        <v>1523</v>
      </c>
      <c r="Q98" s="263"/>
      <c r="R98" s="263">
        <v>4348</v>
      </c>
      <c r="S98" s="263">
        <v>2534</v>
      </c>
      <c r="T98" s="263">
        <v>1814</v>
      </c>
      <c r="U98" s="263"/>
      <c r="V98" s="263">
        <v>4158</v>
      </c>
      <c r="W98" s="263">
        <v>2460</v>
      </c>
      <c r="X98" s="263">
        <v>1698</v>
      </c>
      <c r="Y98" s="263"/>
      <c r="Z98" s="263">
        <v>2021</v>
      </c>
      <c r="AA98" s="263">
        <v>1252</v>
      </c>
      <c r="AB98" s="263">
        <v>769</v>
      </c>
      <c r="AC98" s="118"/>
    </row>
    <row r="99" spans="1:29" ht="15" customHeight="1" x14ac:dyDescent="0.2">
      <c r="A99" s="115" t="s">
        <v>74</v>
      </c>
      <c r="B99" s="263">
        <v>549</v>
      </c>
      <c r="C99" s="263">
        <v>344</v>
      </c>
      <c r="D99" s="263">
        <v>205</v>
      </c>
      <c r="E99" s="263"/>
      <c r="F99" s="263">
        <v>51</v>
      </c>
      <c r="G99" s="263">
        <v>28</v>
      </c>
      <c r="H99" s="263">
        <v>23</v>
      </c>
      <c r="I99" s="263"/>
      <c r="J99" s="263">
        <v>65</v>
      </c>
      <c r="K99" s="263">
        <v>43</v>
      </c>
      <c r="L99" s="263">
        <v>22</v>
      </c>
      <c r="M99" s="263"/>
      <c r="N99" s="263">
        <v>57</v>
      </c>
      <c r="O99" s="263">
        <v>37</v>
      </c>
      <c r="P99" s="263">
        <v>20</v>
      </c>
      <c r="Q99" s="263"/>
      <c r="R99" s="263">
        <v>121</v>
      </c>
      <c r="S99" s="263">
        <v>74</v>
      </c>
      <c r="T99" s="263">
        <v>47</v>
      </c>
      <c r="U99" s="263"/>
      <c r="V99" s="263">
        <v>128</v>
      </c>
      <c r="W99" s="263">
        <v>77</v>
      </c>
      <c r="X99" s="263">
        <v>51</v>
      </c>
      <c r="Y99" s="263"/>
      <c r="Z99" s="263">
        <v>127</v>
      </c>
      <c r="AA99" s="263">
        <v>85</v>
      </c>
      <c r="AB99" s="263">
        <v>42</v>
      </c>
      <c r="AC99" s="118"/>
    </row>
    <row r="100" spans="1:29" ht="15" customHeight="1" x14ac:dyDescent="0.2">
      <c r="A100" s="115" t="s">
        <v>245</v>
      </c>
      <c r="B100" s="263">
        <v>121</v>
      </c>
      <c r="C100" s="263">
        <v>58</v>
      </c>
      <c r="D100" s="263">
        <v>63</v>
      </c>
      <c r="E100" s="263"/>
      <c r="F100" s="263">
        <v>7</v>
      </c>
      <c r="G100" s="263">
        <v>2</v>
      </c>
      <c r="H100" s="263">
        <v>5</v>
      </c>
      <c r="I100" s="263"/>
      <c r="J100" s="263">
        <v>14</v>
      </c>
      <c r="K100" s="263">
        <v>6</v>
      </c>
      <c r="L100" s="263">
        <v>8</v>
      </c>
      <c r="M100" s="263"/>
      <c r="N100" s="263">
        <v>14</v>
      </c>
      <c r="O100" s="263">
        <v>7</v>
      </c>
      <c r="P100" s="263">
        <v>7</v>
      </c>
      <c r="Q100" s="263"/>
      <c r="R100" s="263">
        <v>40</v>
      </c>
      <c r="S100" s="263">
        <v>19</v>
      </c>
      <c r="T100" s="263">
        <v>21</v>
      </c>
      <c r="U100" s="263"/>
      <c r="V100" s="263">
        <v>22</v>
      </c>
      <c r="W100" s="263">
        <v>11</v>
      </c>
      <c r="X100" s="263">
        <v>11</v>
      </c>
      <c r="Y100" s="263"/>
      <c r="Z100" s="263">
        <v>24</v>
      </c>
      <c r="AA100" s="263">
        <v>13</v>
      </c>
      <c r="AB100" s="263">
        <v>11</v>
      </c>
      <c r="AC100" s="118"/>
    </row>
    <row r="101" spans="1:29" ht="15" customHeight="1" x14ac:dyDescent="0.2">
      <c r="A101" s="115"/>
      <c r="B101" s="263"/>
      <c r="C101" s="263"/>
      <c r="D101" s="263"/>
      <c r="E101" s="263"/>
      <c r="F101" s="263"/>
      <c r="G101" s="263"/>
      <c r="H101" s="263"/>
      <c r="I101" s="263"/>
      <c r="J101" s="263"/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118"/>
    </row>
    <row r="102" spans="1:29" ht="15" customHeight="1" x14ac:dyDescent="0.2">
      <c r="A102" s="124" t="s">
        <v>420</v>
      </c>
      <c r="B102" s="263"/>
      <c r="C102" s="263"/>
      <c r="D102" s="263"/>
      <c r="E102" s="263"/>
      <c r="F102" s="263"/>
      <c r="G102" s="263"/>
      <c r="H102" s="263"/>
      <c r="I102" s="263"/>
      <c r="J102" s="263"/>
      <c r="K102" s="263"/>
      <c r="L102" s="263"/>
      <c r="M102" s="263"/>
      <c r="N102" s="263"/>
      <c r="O102" s="263"/>
      <c r="P102" s="263"/>
      <c r="Q102" s="263"/>
      <c r="R102" s="263"/>
      <c r="S102" s="263"/>
      <c r="T102" s="263"/>
      <c r="U102" s="263"/>
      <c r="V102" s="263"/>
      <c r="W102" s="263"/>
      <c r="X102" s="263"/>
      <c r="Y102" s="263"/>
      <c r="Z102" s="263"/>
      <c r="AA102" s="263"/>
      <c r="AB102" s="263"/>
      <c r="AC102" s="118"/>
    </row>
    <row r="103" spans="1:29" ht="15" customHeight="1" x14ac:dyDescent="0.2">
      <c r="A103" s="136" t="s">
        <v>19</v>
      </c>
      <c r="B103" s="262">
        <v>7818</v>
      </c>
      <c r="C103" s="262">
        <v>4733</v>
      </c>
      <c r="D103" s="262">
        <v>3085</v>
      </c>
      <c r="E103" s="262"/>
      <c r="F103" s="262">
        <v>28</v>
      </c>
      <c r="G103" s="262">
        <v>16</v>
      </c>
      <c r="H103" s="262">
        <v>12</v>
      </c>
      <c r="I103" s="262"/>
      <c r="J103" s="262">
        <v>2062</v>
      </c>
      <c r="K103" s="262">
        <v>1181</v>
      </c>
      <c r="L103" s="262">
        <v>881</v>
      </c>
      <c r="M103" s="262"/>
      <c r="N103" s="262">
        <v>1530</v>
      </c>
      <c r="O103" s="262">
        <v>933</v>
      </c>
      <c r="P103" s="262">
        <v>597</v>
      </c>
      <c r="Q103" s="262"/>
      <c r="R103" s="262">
        <v>1724</v>
      </c>
      <c r="S103" s="262">
        <v>1027</v>
      </c>
      <c r="T103" s="262">
        <v>697</v>
      </c>
      <c r="U103" s="262"/>
      <c r="V103" s="262">
        <v>1674</v>
      </c>
      <c r="W103" s="262">
        <v>1054</v>
      </c>
      <c r="X103" s="262">
        <v>620</v>
      </c>
      <c r="Y103" s="262"/>
      <c r="Z103" s="262">
        <v>800</v>
      </c>
      <c r="AA103" s="262">
        <v>522</v>
      </c>
      <c r="AB103" s="262">
        <v>278</v>
      </c>
      <c r="AC103" s="151"/>
    </row>
    <row r="104" spans="1:29" ht="15" customHeight="1" x14ac:dyDescent="0.2">
      <c r="A104" s="115" t="s">
        <v>73</v>
      </c>
      <c r="B104" s="263">
        <v>7794</v>
      </c>
      <c r="C104" s="263">
        <v>4718</v>
      </c>
      <c r="D104" s="263">
        <v>3076</v>
      </c>
      <c r="E104" s="263"/>
      <c r="F104" s="263">
        <v>28</v>
      </c>
      <c r="G104" s="263">
        <v>16</v>
      </c>
      <c r="H104" s="263">
        <v>12</v>
      </c>
      <c r="I104" s="263"/>
      <c r="J104" s="263">
        <v>2059</v>
      </c>
      <c r="K104" s="263">
        <v>1178</v>
      </c>
      <c r="L104" s="263">
        <v>881</v>
      </c>
      <c r="M104" s="263"/>
      <c r="N104" s="263">
        <v>1526</v>
      </c>
      <c r="O104" s="263">
        <v>931</v>
      </c>
      <c r="P104" s="263">
        <v>595</v>
      </c>
      <c r="Q104" s="263"/>
      <c r="R104" s="263">
        <v>1719</v>
      </c>
      <c r="S104" s="263">
        <v>1025</v>
      </c>
      <c r="T104" s="263">
        <v>694</v>
      </c>
      <c r="U104" s="263"/>
      <c r="V104" s="263">
        <v>1664</v>
      </c>
      <c r="W104" s="263">
        <v>1048</v>
      </c>
      <c r="X104" s="263">
        <v>616</v>
      </c>
      <c r="Y104" s="263"/>
      <c r="Z104" s="263">
        <v>798</v>
      </c>
      <c r="AA104" s="263">
        <v>520</v>
      </c>
      <c r="AB104" s="263">
        <v>278</v>
      </c>
      <c r="AC104" s="118"/>
    </row>
    <row r="105" spans="1:29" ht="15" customHeight="1" x14ac:dyDescent="0.2">
      <c r="A105" s="115" t="s">
        <v>74</v>
      </c>
      <c r="B105" s="263">
        <v>24</v>
      </c>
      <c r="C105" s="263">
        <v>15</v>
      </c>
      <c r="D105" s="263">
        <v>9</v>
      </c>
      <c r="E105" s="263"/>
      <c r="F105" s="263">
        <v>0</v>
      </c>
      <c r="G105" s="263">
        <v>0</v>
      </c>
      <c r="H105" s="263">
        <v>0</v>
      </c>
      <c r="I105" s="263"/>
      <c r="J105" s="263">
        <v>3</v>
      </c>
      <c r="K105" s="263">
        <v>3</v>
      </c>
      <c r="L105" s="263">
        <v>0</v>
      </c>
      <c r="M105" s="263"/>
      <c r="N105" s="263">
        <v>4</v>
      </c>
      <c r="O105" s="263">
        <v>2</v>
      </c>
      <c r="P105" s="263">
        <v>2</v>
      </c>
      <c r="Q105" s="263"/>
      <c r="R105" s="263">
        <v>5</v>
      </c>
      <c r="S105" s="263">
        <v>2</v>
      </c>
      <c r="T105" s="263">
        <v>3</v>
      </c>
      <c r="U105" s="263"/>
      <c r="V105" s="263">
        <v>10</v>
      </c>
      <c r="W105" s="263">
        <v>6</v>
      </c>
      <c r="X105" s="263">
        <v>4</v>
      </c>
      <c r="Y105" s="263"/>
      <c r="Z105" s="263">
        <v>2</v>
      </c>
      <c r="AA105" s="263">
        <v>2</v>
      </c>
      <c r="AB105" s="263">
        <v>0</v>
      </c>
      <c r="AC105" s="118"/>
    </row>
    <row r="106" spans="1:29" ht="15" customHeight="1" x14ac:dyDescent="0.25">
      <c r="A106" s="115" t="s">
        <v>245</v>
      </c>
      <c r="B106" s="118">
        <v>0</v>
      </c>
      <c r="C106" s="118">
        <v>0</v>
      </c>
      <c r="D106" s="118">
        <v>0</v>
      </c>
      <c r="E106" s="118"/>
      <c r="F106" s="118">
        <v>0</v>
      </c>
      <c r="G106" s="118">
        <v>0</v>
      </c>
      <c r="H106" s="118">
        <v>0</v>
      </c>
      <c r="I106" s="118"/>
      <c r="J106" s="118">
        <v>0</v>
      </c>
      <c r="K106" s="118">
        <v>0</v>
      </c>
      <c r="L106" s="118">
        <v>0</v>
      </c>
      <c r="M106" s="118"/>
      <c r="N106" s="118">
        <v>0</v>
      </c>
      <c r="O106" s="118">
        <v>0</v>
      </c>
      <c r="P106" s="118">
        <v>0</v>
      </c>
      <c r="Q106" s="118"/>
      <c r="R106" s="118">
        <v>0</v>
      </c>
      <c r="S106" s="118">
        <v>0</v>
      </c>
      <c r="T106" s="118">
        <v>0</v>
      </c>
      <c r="U106" s="118"/>
      <c r="V106" s="118">
        <v>0</v>
      </c>
      <c r="W106" s="118">
        <v>0</v>
      </c>
      <c r="X106" s="118">
        <v>0</v>
      </c>
      <c r="Y106" s="118"/>
      <c r="Z106" s="118">
        <v>0</v>
      </c>
      <c r="AA106" s="118">
        <v>0</v>
      </c>
      <c r="AB106" s="118">
        <v>0</v>
      </c>
      <c r="AC106" s="118"/>
    </row>
    <row r="107" spans="1:29" ht="15" customHeight="1" x14ac:dyDescent="0.25">
      <c r="A107" s="115"/>
    </row>
    <row r="108" spans="1:29" ht="15" customHeight="1" x14ac:dyDescent="0.25">
      <c r="A108" s="344" t="s">
        <v>422</v>
      </c>
      <c r="B108" s="344"/>
      <c r="C108" s="344"/>
      <c r="D108" s="344"/>
      <c r="E108" s="344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44"/>
      <c r="Y108" s="344"/>
      <c r="Z108" s="344"/>
      <c r="AA108" s="344"/>
      <c r="AB108" s="344"/>
      <c r="AC108" s="112"/>
    </row>
    <row r="109" spans="1:29" ht="15" customHeight="1" x14ac:dyDescent="0.25">
      <c r="A109" s="111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</row>
    <row r="110" spans="1:29" ht="15" customHeight="1" x14ac:dyDescent="0.25">
      <c r="A110" s="112" t="s">
        <v>19</v>
      </c>
      <c r="B110" s="173">
        <f t="shared" ref="B110:D113" si="42">+B91/(B91+B142+B40)*100</f>
        <v>5.9727623511895107</v>
      </c>
      <c r="C110" s="173">
        <f t="shared" si="42"/>
        <v>6.866089795094207</v>
      </c>
      <c r="D110" s="173">
        <f t="shared" si="42"/>
        <v>5.0262522173986683</v>
      </c>
      <c r="E110" s="173"/>
      <c r="F110" s="173">
        <f t="shared" ref="F110:H113" si="43">+F91/(F91+F142+F40)*100</f>
        <v>0.10563423531868374</v>
      </c>
      <c r="G110" s="173">
        <f t="shared" si="43"/>
        <v>0.11030910529723507</v>
      </c>
      <c r="H110" s="173">
        <f t="shared" si="43"/>
        <v>0.1007252215954875</v>
      </c>
      <c r="I110" s="173"/>
      <c r="J110" s="173">
        <f t="shared" ref="J110:L113" si="44">+J91/(J91+J142+J40)*100</f>
        <v>8.5401726024067095</v>
      </c>
      <c r="K110" s="173">
        <f t="shared" si="44"/>
        <v>9.4462309656672652</v>
      </c>
      <c r="L110" s="173">
        <f t="shared" si="44"/>
        <v>7.5816699184551499</v>
      </c>
      <c r="M110" s="173"/>
      <c r="N110" s="173">
        <f t="shared" ref="N110:P113" si="45">+N91/(N91+N142+N40)*100</f>
        <v>7.1126618801583579</v>
      </c>
      <c r="O110" s="173">
        <f t="shared" si="45"/>
        <v>8.1741114250900893</v>
      </c>
      <c r="P110" s="173">
        <f t="shared" si="45"/>
        <v>5.9735128818652274</v>
      </c>
      <c r="Q110" s="173"/>
      <c r="R110" s="173">
        <f t="shared" ref="R110:T113" si="46">+R91/(R91+R142+R40)*100</f>
        <v>8.2211113602490204</v>
      </c>
      <c r="S110" s="173">
        <f t="shared" si="46"/>
        <v>9.3392971246006393</v>
      </c>
      <c r="T110" s="173">
        <f t="shared" si="46"/>
        <v>7.0287801155565255</v>
      </c>
      <c r="U110" s="173"/>
      <c r="V110" s="173">
        <f t="shared" ref="V110:X113" si="47">+V91/(V91+V142+V40)*100</f>
        <v>7.9100826446280994</v>
      </c>
      <c r="W110" s="173">
        <f t="shared" si="47"/>
        <v>9.2768105490882871</v>
      </c>
      <c r="X110" s="173">
        <f t="shared" si="47"/>
        <v>6.4679185803190471</v>
      </c>
      <c r="Y110" s="173"/>
      <c r="Z110" s="173">
        <f t="shared" ref="Z110:AB113" si="48">+Z91/(Z91+Z142+Z40)*100</f>
        <v>4.102649052332243</v>
      </c>
      <c r="AA110" s="173">
        <f t="shared" si="48"/>
        <v>5.032258064516129</v>
      </c>
      <c r="AB110" s="173">
        <f t="shared" si="48"/>
        <v>3.1213643199682188</v>
      </c>
      <c r="AC110" s="173"/>
    </row>
    <row r="111" spans="1:29" ht="15" customHeight="1" x14ac:dyDescent="0.25">
      <c r="A111" s="107" t="s">
        <v>73</v>
      </c>
      <c r="B111" s="125">
        <f t="shared" si="42"/>
        <v>6.3993549507293679</v>
      </c>
      <c r="C111" s="125">
        <f t="shared" si="42"/>
        <v>7.344113627128662</v>
      </c>
      <c r="D111" s="125">
        <f t="shared" si="42"/>
        <v>5.3957275648100458</v>
      </c>
      <c r="E111" s="125"/>
      <c r="F111" s="125">
        <f t="shared" si="43"/>
        <v>3.7831702967086413E-2</v>
      </c>
      <c r="G111" s="125">
        <f t="shared" si="43"/>
        <v>4.2187417602699992E-2</v>
      </c>
      <c r="H111" s="125">
        <f t="shared" si="43"/>
        <v>3.3253893476694558E-2</v>
      </c>
      <c r="I111" s="125"/>
      <c r="J111" s="125">
        <f t="shared" si="44"/>
        <v>9.2490476571032794</v>
      </c>
      <c r="K111" s="125">
        <f t="shared" si="44"/>
        <v>10.208414239482201</v>
      </c>
      <c r="L111" s="125">
        <f t="shared" si="44"/>
        <v>8.2325185855759475</v>
      </c>
      <c r="M111" s="125"/>
      <c r="N111" s="125">
        <f t="shared" si="45"/>
        <v>7.7061486954854503</v>
      </c>
      <c r="O111" s="125">
        <f t="shared" si="45"/>
        <v>8.8309695023164601</v>
      </c>
      <c r="P111" s="125">
        <f t="shared" si="45"/>
        <v>6.4929491109748616</v>
      </c>
      <c r="Q111" s="125"/>
      <c r="R111" s="125">
        <f t="shared" si="46"/>
        <v>8.8157512351060738</v>
      </c>
      <c r="S111" s="125">
        <f t="shared" si="46"/>
        <v>10.015759554229751</v>
      </c>
      <c r="T111" s="125">
        <f t="shared" si="46"/>
        <v>7.5346992729676137</v>
      </c>
      <c r="U111" s="125"/>
      <c r="V111" s="125">
        <f t="shared" si="47"/>
        <v>8.4620863068850749</v>
      </c>
      <c r="W111" s="125">
        <f t="shared" si="47"/>
        <v>9.9079252104163142</v>
      </c>
      <c r="X111" s="125">
        <f t="shared" si="47"/>
        <v>6.9291810151220243</v>
      </c>
      <c r="Y111" s="125"/>
      <c r="Z111" s="125">
        <f t="shared" si="48"/>
        <v>4.2764605045586244</v>
      </c>
      <c r="AA111" s="125">
        <f t="shared" si="48"/>
        <v>5.2280639641234439</v>
      </c>
      <c r="AB111" s="125">
        <f t="shared" si="48"/>
        <v>3.269320843091335</v>
      </c>
      <c r="AC111" s="125"/>
    </row>
    <row r="112" spans="1:29" ht="15" customHeight="1" x14ac:dyDescent="0.25">
      <c r="A112" s="107" t="s">
        <v>74</v>
      </c>
      <c r="B112" s="125">
        <f t="shared" si="42"/>
        <v>1.5727499794142674</v>
      </c>
      <c r="C112" s="125">
        <f t="shared" si="42"/>
        <v>1.9207105023808249</v>
      </c>
      <c r="D112" s="125">
        <f t="shared" si="42"/>
        <v>1.2061774320820653</v>
      </c>
      <c r="E112" s="125"/>
      <c r="F112" s="125">
        <f t="shared" si="43"/>
        <v>0.778150747635032</v>
      </c>
      <c r="G112" s="125">
        <f t="shared" si="43"/>
        <v>0.83160083160083165</v>
      </c>
      <c r="H112" s="125">
        <f t="shared" si="43"/>
        <v>0.72168183244430495</v>
      </c>
      <c r="I112" s="125"/>
      <c r="J112" s="125">
        <f t="shared" si="44"/>
        <v>1.0859150431172149</v>
      </c>
      <c r="K112" s="125">
        <f t="shared" si="44"/>
        <v>1.4263565891472869</v>
      </c>
      <c r="L112" s="125">
        <f t="shared" si="44"/>
        <v>0.72439907803753711</v>
      </c>
      <c r="M112" s="125"/>
      <c r="N112" s="125">
        <f t="shared" si="45"/>
        <v>1.0358295126507049</v>
      </c>
      <c r="O112" s="125">
        <f t="shared" si="45"/>
        <v>1.2913907284768211</v>
      </c>
      <c r="P112" s="125">
        <f t="shared" si="45"/>
        <v>0.76681770651795045</v>
      </c>
      <c r="Q112" s="125"/>
      <c r="R112" s="125">
        <f t="shared" si="46"/>
        <v>2.0534550195567145</v>
      </c>
      <c r="S112" s="125">
        <f t="shared" si="46"/>
        <v>2.3876845743009736</v>
      </c>
      <c r="T112" s="125">
        <f t="shared" si="46"/>
        <v>1.6931933626820181</v>
      </c>
      <c r="U112" s="125"/>
      <c r="V112" s="125">
        <f t="shared" si="47"/>
        <v>2.3259733692904097</v>
      </c>
      <c r="W112" s="125">
        <f t="shared" si="47"/>
        <v>2.7657447517494167</v>
      </c>
      <c r="X112" s="125">
        <f t="shared" si="47"/>
        <v>1.8758526603001364</v>
      </c>
      <c r="Y112" s="125"/>
      <c r="Z112" s="125">
        <f t="shared" si="48"/>
        <v>2.2795546916416329</v>
      </c>
      <c r="AA112" s="125">
        <f t="shared" si="48"/>
        <v>3.0051813471502591</v>
      </c>
      <c r="AB112" s="125">
        <f t="shared" si="48"/>
        <v>1.519536903039074</v>
      </c>
      <c r="AC112" s="125"/>
    </row>
    <row r="113" spans="1:29" ht="15" customHeight="1" x14ac:dyDescent="0.25">
      <c r="A113" s="107" t="s">
        <v>245</v>
      </c>
      <c r="B113" s="125">
        <f t="shared" si="42"/>
        <v>2.3202301054650047</v>
      </c>
      <c r="C113" s="125">
        <f t="shared" si="42"/>
        <v>2.3577235772357725</v>
      </c>
      <c r="D113" s="125">
        <f t="shared" si="42"/>
        <v>2.2867513611615244</v>
      </c>
      <c r="E113" s="125"/>
      <c r="F113" s="125">
        <f t="shared" si="43"/>
        <v>0.82644628099173556</v>
      </c>
      <c r="G113" s="125">
        <f t="shared" si="43"/>
        <v>0.49019607843137253</v>
      </c>
      <c r="H113" s="125">
        <f t="shared" si="43"/>
        <v>1.1389521640091116</v>
      </c>
      <c r="I113" s="125"/>
      <c r="J113" s="125">
        <f t="shared" si="44"/>
        <v>1.5053763440860215</v>
      </c>
      <c r="K113" s="125">
        <f t="shared" si="44"/>
        <v>1.3574660633484164</v>
      </c>
      <c r="L113" s="125">
        <f t="shared" si="44"/>
        <v>1.639344262295082</v>
      </c>
      <c r="M113" s="125"/>
      <c r="N113" s="125">
        <f t="shared" si="45"/>
        <v>1.7010935601458079</v>
      </c>
      <c r="O113" s="125">
        <f t="shared" si="45"/>
        <v>1.8918918918918921</v>
      </c>
      <c r="P113" s="125">
        <f t="shared" si="45"/>
        <v>1.545253863134658</v>
      </c>
      <c r="Q113" s="125"/>
      <c r="R113" s="125">
        <f t="shared" si="46"/>
        <v>4.645760743321719</v>
      </c>
      <c r="S113" s="125">
        <f t="shared" si="46"/>
        <v>4.6568627450980395</v>
      </c>
      <c r="T113" s="125">
        <f t="shared" si="46"/>
        <v>4.6357615894039732</v>
      </c>
      <c r="U113" s="125"/>
      <c r="V113" s="125">
        <f t="shared" si="47"/>
        <v>2.4691358024691357</v>
      </c>
      <c r="W113" s="125">
        <f t="shared" si="47"/>
        <v>2.6128266033254155</v>
      </c>
      <c r="X113" s="125">
        <f t="shared" si="47"/>
        <v>2.3404255319148937</v>
      </c>
      <c r="Y113" s="125"/>
      <c r="Z113" s="125">
        <f t="shared" si="48"/>
        <v>2.7809965237543453</v>
      </c>
      <c r="AA113" s="125">
        <f t="shared" si="48"/>
        <v>3.1630170316301705</v>
      </c>
      <c r="AB113" s="125">
        <f t="shared" si="48"/>
        <v>2.4336283185840708</v>
      </c>
      <c r="AC113" s="125"/>
    </row>
    <row r="114" spans="1:29" ht="15" customHeight="1" x14ac:dyDescent="0.25">
      <c r="A114" s="126"/>
      <c r="B114" s="127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</row>
    <row r="115" spans="1:29" ht="15" customHeight="1" x14ac:dyDescent="0.25">
      <c r="A115" s="112" t="s">
        <v>419</v>
      </c>
      <c r="B115" s="127"/>
      <c r="C115" s="127"/>
      <c r="D115" s="127"/>
      <c r="E115" s="128"/>
      <c r="F115" s="127"/>
      <c r="G115" s="127"/>
      <c r="H115" s="127"/>
      <c r="I115" s="128"/>
      <c r="J115" s="127"/>
      <c r="K115" s="127"/>
      <c r="L115" s="127"/>
      <c r="M115" s="128"/>
      <c r="N115" s="127"/>
      <c r="O115" s="127"/>
      <c r="P115" s="127"/>
      <c r="Q115" s="128"/>
      <c r="R115" s="127"/>
      <c r="S115" s="127"/>
      <c r="T115" s="127"/>
      <c r="U115" s="128"/>
      <c r="V115" s="127"/>
      <c r="W115" s="127"/>
      <c r="X115" s="127"/>
      <c r="Y115" s="128"/>
      <c r="Z115" s="127"/>
      <c r="AA115" s="127"/>
      <c r="AB115" s="127"/>
      <c r="AC115" s="127"/>
    </row>
    <row r="116" spans="1:29" ht="15" customHeight="1" x14ac:dyDescent="0.25">
      <c r="A116" s="137" t="s">
        <v>19</v>
      </c>
      <c r="B116" s="173">
        <f t="shared" ref="B116:D119" si="49">+B97/(B97+B148+B46)*100</f>
        <v>6.0787368666894066</v>
      </c>
      <c r="C116" s="173">
        <f t="shared" si="49"/>
        <v>6.9435540403707545</v>
      </c>
      <c r="D116" s="173">
        <f t="shared" si="49"/>
        <v>5.1681281938048071</v>
      </c>
      <c r="E116" s="173"/>
      <c r="F116" s="173">
        <f t="shared" ref="F116:H119" si="50">+F97/(F97+F148+F46)*100</f>
        <v>0.1014127850048958</v>
      </c>
      <c r="G116" s="173">
        <f t="shared" si="50"/>
        <v>0.10273268954181221</v>
      </c>
      <c r="H116" s="173">
        <f t="shared" si="50"/>
        <v>0.10003572704537335</v>
      </c>
      <c r="I116" s="173"/>
      <c r="J116" s="173">
        <f t="shared" ref="J116:L119" si="51">+J97/(J97+J148+J46)*100</f>
        <v>8.6597002948205777</v>
      </c>
      <c r="K116" s="173">
        <f t="shared" si="51"/>
        <v>9.5331662036723355</v>
      </c>
      <c r="L116" s="173">
        <f t="shared" si="51"/>
        <v>7.7324222262183069</v>
      </c>
      <c r="M116" s="173"/>
      <c r="N116" s="173">
        <f t="shared" ref="N116:P119" si="52">+N97/(N97+N148+N46)*100</f>
        <v>7.213378233583347</v>
      </c>
      <c r="O116" s="173">
        <f t="shared" si="52"/>
        <v>8.2500278717157833</v>
      </c>
      <c r="P116" s="173">
        <f t="shared" si="52"/>
        <v>6.1131926641688032</v>
      </c>
      <c r="Q116" s="173"/>
      <c r="R116" s="173">
        <f t="shared" ref="R116:T119" si="53">+R97/(R97+R148+R46)*100</f>
        <v>8.3916474354202339</v>
      </c>
      <c r="S116" s="173">
        <f t="shared" si="53"/>
        <v>9.5208756161206143</v>
      </c>
      <c r="T116" s="173">
        <f t="shared" si="53"/>
        <v>7.1996939556235651</v>
      </c>
      <c r="U116" s="173"/>
      <c r="V116" s="173">
        <f t="shared" ref="V116:X119" si="54">+V97/(V97+V148+V46)*100</f>
        <v>8.050530722081028</v>
      </c>
      <c r="W116" s="173">
        <f t="shared" si="54"/>
        <v>9.2907930720145853</v>
      </c>
      <c r="X116" s="173">
        <f t="shared" si="54"/>
        <v>6.7466554222409627</v>
      </c>
      <c r="Y116" s="173"/>
      <c r="Z116" s="173">
        <f t="shared" ref="Z116:AB119" si="55">+Z97/(Z97+Z148+Z46)*100</f>
        <v>4.2265032107413889</v>
      </c>
      <c r="AA116" s="173">
        <f t="shared" si="55"/>
        <v>5.1414860799025019</v>
      </c>
      <c r="AB116" s="173">
        <f t="shared" si="55"/>
        <v>3.2706004058409262</v>
      </c>
      <c r="AC116" s="173"/>
    </row>
    <row r="117" spans="1:29" ht="15" customHeight="1" x14ac:dyDescent="0.25">
      <c r="A117" s="107" t="s">
        <v>73</v>
      </c>
      <c r="B117" s="125">
        <f t="shared" si="49"/>
        <v>6.6935890610552278</v>
      </c>
      <c r="C117" s="125">
        <f t="shared" si="49"/>
        <v>7.6285229155727707</v>
      </c>
      <c r="D117" s="125">
        <f t="shared" si="49"/>
        <v>5.7062614769740394</v>
      </c>
      <c r="E117" s="129"/>
      <c r="F117" s="125">
        <f t="shared" si="50"/>
        <v>0</v>
      </c>
      <c r="G117" s="125">
        <f t="shared" si="50"/>
        <v>0</v>
      </c>
      <c r="H117" s="125">
        <f t="shared" si="50"/>
        <v>0</v>
      </c>
      <c r="I117" s="129"/>
      <c r="J117" s="125">
        <f t="shared" si="51"/>
        <v>9.6847739888977014</v>
      </c>
      <c r="K117" s="125">
        <f t="shared" si="51"/>
        <v>10.629300734248261</v>
      </c>
      <c r="L117" s="125">
        <f t="shared" si="51"/>
        <v>8.6789208662545541</v>
      </c>
      <c r="M117" s="129"/>
      <c r="N117" s="125">
        <f t="shared" si="52"/>
        <v>8.0656767187806633</v>
      </c>
      <c r="O117" s="125">
        <f t="shared" si="52"/>
        <v>9.1899653686966793</v>
      </c>
      <c r="P117" s="125">
        <f t="shared" si="52"/>
        <v>6.86561781544426</v>
      </c>
      <c r="Q117" s="129"/>
      <c r="R117" s="125">
        <f t="shared" si="53"/>
        <v>9.2512606651205349</v>
      </c>
      <c r="S117" s="125">
        <f t="shared" si="53"/>
        <v>10.500580142549312</v>
      </c>
      <c r="T117" s="125">
        <f t="shared" si="53"/>
        <v>7.9328289675077626</v>
      </c>
      <c r="U117" s="129"/>
      <c r="V117" s="125">
        <f t="shared" si="54"/>
        <v>8.8515167642362957</v>
      </c>
      <c r="W117" s="125">
        <f t="shared" si="54"/>
        <v>10.188444812590598</v>
      </c>
      <c r="X117" s="125">
        <f t="shared" si="54"/>
        <v>7.4375821287779242</v>
      </c>
      <c r="Y117" s="129"/>
      <c r="Z117" s="125">
        <f t="shared" si="55"/>
        <v>4.4786703601108035</v>
      </c>
      <c r="AA117" s="125">
        <f t="shared" si="55"/>
        <v>5.4241400225283769</v>
      </c>
      <c r="AB117" s="125">
        <f t="shared" si="55"/>
        <v>3.4886358481150479</v>
      </c>
      <c r="AC117" s="125"/>
    </row>
    <row r="118" spans="1:29" ht="15" customHeight="1" x14ac:dyDescent="0.25">
      <c r="A118" s="107" t="s">
        <v>74</v>
      </c>
      <c r="B118" s="125">
        <f t="shared" si="49"/>
        <v>1.5827711468604049</v>
      </c>
      <c r="C118" s="125">
        <f t="shared" si="49"/>
        <v>1.9330186558777254</v>
      </c>
      <c r="D118" s="125">
        <f t="shared" si="49"/>
        <v>1.2137359384251036</v>
      </c>
      <c r="E118" s="129"/>
      <c r="F118" s="125">
        <f t="shared" si="50"/>
        <v>0.81822557356008352</v>
      </c>
      <c r="G118" s="125">
        <f t="shared" si="50"/>
        <v>0.87582108226462307</v>
      </c>
      <c r="H118" s="125">
        <f t="shared" si="50"/>
        <v>0.75757575757575757</v>
      </c>
      <c r="I118" s="129"/>
      <c r="J118" s="125">
        <f t="shared" si="51"/>
        <v>1.0918864438098439</v>
      </c>
      <c r="K118" s="125">
        <f t="shared" si="51"/>
        <v>1.4038524322559582</v>
      </c>
      <c r="L118" s="125">
        <f t="shared" si="51"/>
        <v>0.76124567474048443</v>
      </c>
      <c r="M118" s="129"/>
      <c r="N118" s="125">
        <f t="shared" si="52"/>
        <v>1.021505376344086</v>
      </c>
      <c r="O118" s="125">
        <f t="shared" si="52"/>
        <v>1.2932541069556098</v>
      </c>
      <c r="P118" s="125">
        <f t="shared" si="52"/>
        <v>0.73556454578889297</v>
      </c>
      <c r="Q118" s="129"/>
      <c r="R118" s="125">
        <f t="shared" si="53"/>
        <v>2.0606267029972751</v>
      </c>
      <c r="S118" s="125">
        <f t="shared" si="53"/>
        <v>2.4246395806028835</v>
      </c>
      <c r="T118" s="125">
        <f t="shared" si="53"/>
        <v>1.6666666666666667</v>
      </c>
      <c r="U118" s="129"/>
      <c r="V118" s="125">
        <f t="shared" si="54"/>
        <v>2.2670917463691107</v>
      </c>
      <c r="W118" s="125">
        <f t="shared" si="54"/>
        <v>2.6932493878978661</v>
      </c>
      <c r="X118" s="125">
        <f t="shared" si="54"/>
        <v>1.8299246501614641</v>
      </c>
      <c r="Y118" s="129"/>
      <c r="Z118" s="125">
        <f t="shared" si="55"/>
        <v>2.3509811181044058</v>
      </c>
      <c r="AA118" s="125">
        <f t="shared" si="55"/>
        <v>3.0752532561505062</v>
      </c>
      <c r="AB118" s="125">
        <f t="shared" si="55"/>
        <v>1.5921152388172859</v>
      </c>
      <c r="AC118" s="125"/>
    </row>
    <row r="119" spans="1:29" ht="15" customHeight="1" x14ac:dyDescent="0.25">
      <c r="A119" s="107" t="s">
        <v>245</v>
      </c>
      <c r="B119" s="125">
        <f t="shared" si="49"/>
        <v>2.3202301054650047</v>
      </c>
      <c r="C119" s="125">
        <f t="shared" si="49"/>
        <v>2.3577235772357725</v>
      </c>
      <c r="D119" s="125">
        <f t="shared" si="49"/>
        <v>2.2867513611615244</v>
      </c>
      <c r="E119" s="129"/>
      <c r="F119" s="125">
        <f t="shared" si="50"/>
        <v>0.82644628099173556</v>
      </c>
      <c r="G119" s="125">
        <f t="shared" si="50"/>
        <v>0.49019607843137253</v>
      </c>
      <c r="H119" s="125">
        <f t="shared" si="50"/>
        <v>1.1389521640091116</v>
      </c>
      <c r="I119" s="129"/>
      <c r="J119" s="125">
        <f t="shared" si="51"/>
        <v>1.5053763440860215</v>
      </c>
      <c r="K119" s="125">
        <f t="shared" si="51"/>
        <v>1.3574660633484164</v>
      </c>
      <c r="L119" s="125">
        <f t="shared" si="51"/>
        <v>1.639344262295082</v>
      </c>
      <c r="M119" s="129"/>
      <c r="N119" s="125">
        <f t="shared" si="52"/>
        <v>1.7010935601458079</v>
      </c>
      <c r="O119" s="125">
        <f t="shared" si="52"/>
        <v>1.8918918918918921</v>
      </c>
      <c r="P119" s="125">
        <f t="shared" si="52"/>
        <v>1.545253863134658</v>
      </c>
      <c r="Q119" s="129"/>
      <c r="R119" s="125">
        <f t="shared" si="53"/>
        <v>4.645760743321719</v>
      </c>
      <c r="S119" s="125">
        <f t="shared" si="53"/>
        <v>4.6568627450980395</v>
      </c>
      <c r="T119" s="125">
        <f t="shared" si="53"/>
        <v>4.6357615894039732</v>
      </c>
      <c r="U119" s="129"/>
      <c r="V119" s="125">
        <f t="shared" si="54"/>
        <v>2.4691358024691357</v>
      </c>
      <c r="W119" s="125">
        <f t="shared" si="54"/>
        <v>2.6128266033254155</v>
      </c>
      <c r="X119" s="125">
        <f t="shared" si="54"/>
        <v>2.3404255319148937</v>
      </c>
      <c r="Y119" s="129"/>
      <c r="Z119" s="125">
        <f t="shared" si="55"/>
        <v>2.7809965237543453</v>
      </c>
      <c r="AA119" s="125">
        <f t="shared" si="55"/>
        <v>3.1630170316301705</v>
      </c>
      <c r="AB119" s="125">
        <f t="shared" si="55"/>
        <v>2.4336283185840708</v>
      </c>
      <c r="AC119" s="125"/>
    </row>
    <row r="120" spans="1:29" ht="15" customHeight="1" x14ac:dyDescent="0.25"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</row>
    <row r="121" spans="1:29" ht="15" customHeight="1" x14ac:dyDescent="0.25">
      <c r="A121" s="138" t="s">
        <v>420</v>
      </c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</row>
    <row r="122" spans="1:29" ht="15" customHeight="1" x14ac:dyDescent="0.25">
      <c r="A122" s="139" t="s">
        <v>19</v>
      </c>
      <c r="B122" s="173">
        <f t="shared" ref="B122:D124" si="56">+B103/(B103+B154+B52)*100</f>
        <v>5.7204319957854066</v>
      </c>
      <c r="C122" s="173">
        <f t="shared" si="56"/>
        <v>6.683517849073656</v>
      </c>
      <c r="D122" s="173">
        <f t="shared" si="56"/>
        <v>4.6847476158658807</v>
      </c>
      <c r="E122" s="173"/>
      <c r="F122" s="173">
        <f t="shared" ref="F122:H124" si="57">+F103/(F103+F154+F52)*100</f>
        <v>0.11560216341191527</v>
      </c>
      <c r="G122" s="173">
        <f t="shared" si="57"/>
        <v>0.12801024081926554</v>
      </c>
      <c r="H122" s="173">
        <f t="shared" si="57"/>
        <v>0.10237160894045386</v>
      </c>
      <c r="I122" s="173"/>
      <c r="J122" s="173">
        <f t="shared" ref="J122:L124" si="58">+J103/(J103+J154+J52)*100</f>
        <v>8.2655229085661599</v>
      </c>
      <c r="K122" s="173">
        <f t="shared" si="58"/>
        <v>9.2453421011429455</v>
      </c>
      <c r="L122" s="173">
        <f t="shared" si="58"/>
        <v>7.2373285139242585</v>
      </c>
      <c r="M122" s="173"/>
      <c r="N122" s="173">
        <f t="shared" ref="N122:P124" si="59">+N103/(N103+N154+N52)*100</f>
        <v>6.8760954563839825</v>
      </c>
      <c r="O122" s="173">
        <f t="shared" si="59"/>
        <v>7.9989711934156382</v>
      </c>
      <c r="P122" s="173">
        <f t="shared" si="59"/>
        <v>5.6389912156418243</v>
      </c>
      <c r="Q122" s="173"/>
      <c r="R122" s="173">
        <f t="shared" ref="R122:T124" si="60">+R103/(R103+R154+R52)*100</f>
        <v>7.8062033054109126</v>
      </c>
      <c r="S122" s="173">
        <f t="shared" si="60"/>
        <v>8.9048816439781486</v>
      </c>
      <c r="T122" s="173">
        <f t="shared" si="60"/>
        <v>6.6053828658074298</v>
      </c>
      <c r="U122" s="173"/>
      <c r="V122" s="173">
        <f t="shared" ref="V122:X124" si="61">+V103/(V103+V154+V52)*100</f>
        <v>7.57020757020757</v>
      </c>
      <c r="W122" s="173">
        <f t="shared" si="61"/>
        <v>9.2431816188722262</v>
      </c>
      <c r="X122" s="173">
        <f t="shared" si="61"/>
        <v>5.7889822595704947</v>
      </c>
      <c r="Y122" s="173"/>
      <c r="Z122" s="173">
        <f t="shared" ref="Z122:AB124" si="62">+Z103/(Z103+Z154+Z52)*100</f>
        <v>3.8002945228255189</v>
      </c>
      <c r="AA122" s="173">
        <f t="shared" si="62"/>
        <v>4.7701727131499592</v>
      </c>
      <c r="AB122" s="173">
        <f t="shared" si="62"/>
        <v>2.7502967946181243</v>
      </c>
      <c r="AC122" s="173"/>
    </row>
    <row r="123" spans="1:29" ht="15" customHeight="1" x14ac:dyDescent="0.25">
      <c r="A123" s="107" t="s">
        <v>73</v>
      </c>
      <c r="B123" s="125">
        <f t="shared" si="56"/>
        <v>5.7767137806568289</v>
      </c>
      <c r="C123" s="125">
        <f t="shared" si="56"/>
        <v>6.7476151656869892</v>
      </c>
      <c r="D123" s="125">
        <f t="shared" si="56"/>
        <v>4.7323076923076925</v>
      </c>
      <c r="E123" s="129"/>
      <c r="F123" s="125">
        <f t="shared" si="57"/>
        <v>0.11715481171548119</v>
      </c>
      <c r="G123" s="125">
        <f t="shared" si="57"/>
        <v>0.12977532646605566</v>
      </c>
      <c r="H123" s="125">
        <f t="shared" si="57"/>
        <v>0.10370754472387865</v>
      </c>
      <c r="I123" s="129"/>
      <c r="J123" s="125">
        <f t="shared" si="58"/>
        <v>8.3570094975241496</v>
      </c>
      <c r="K123" s="125">
        <f t="shared" si="58"/>
        <v>9.3403108150967338</v>
      </c>
      <c r="L123" s="125">
        <f t="shared" si="58"/>
        <v>7.3257941127556956</v>
      </c>
      <c r="M123" s="129"/>
      <c r="N123" s="125">
        <f t="shared" si="59"/>
        <v>6.9546987512533045</v>
      </c>
      <c r="O123" s="125">
        <f t="shared" si="59"/>
        <v>8.09213385484572</v>
      </c>
      <c r="P123" s="125">
        <f t="shared" si="59"/>
        <v>5.7008718980549968</v>
      </c>
      <c r="Q123" s="129"/>
      <c r="R123" s="125">
        <f t="shared" si="60"/>
        <v>7.8777324595573077</v>
      </c>
      <c r="S123" s="125">
        <f t="shared" si="60"/>
        <v>8.9896509384318541</v>
      </c>
      <c r="T123" s="125">
        <f t="shared" si="60"/>
        <v>6.6609079566177174</v>
      </c>
      <c r="U123" s="129"/>
      <c r="V123" s="125">
        <f t="shared" si="61"/>
        <v>7.6239347567121776</v>
      </c>
      <c r="W123" s="125">
        <f t="shared" si="61"/>
        <v>9.3064559097771067</v>
      </c>
      <c r="X123" s="125">
        <f t="shared" si="61"/>
        <v>5.8305726455276856</v>
      </c>
      <c r="Y123" s="129"/>
      <c r="Z123" s="125">
        <f t="shared" si="62"/>
        <v>3.837645474656151</v>
      </c>
      <c r="AA123" s="125">
        <f t="shared" si="62"/>
        <v>4.8094709581945985</v>
      </c>
      <c r="AB123" s="125">
        <f t="shared" si="62"/>
        <v>2.7850130234421959</v>
      </c>
      <c r="AC123" s="125"/>
    </row>
    <row r="124" spans="1:29" ht="15" customHeight="1" x14ac:dyDescent="0.25">
      <c r="A124" s="107" t="s">
        <v>74</v>
      </c>
      <c r="B124" s="125">
        <f t="shared" si="56"/>
        <v>1.3737836290784202</v>
      </c>
      <c r="C124" s="125">
        <f t="shared" si="56"/>
        <v>1.6759776536312849</v>
      </c>
      <c r="D124" s="125">
        <f t="shared" si="56"/>
        <v>1.056338028169014</v>
      </c>
      <c r="E124" s="129"/>
      <c r="F124" s="125">
        <f t="shared" si="57"/>
        <v>0</v>
      </c>
      <c r="G124" s="125">
        <f t="shared" si="57"/>
        <v>0</v>
      </c>
      <c r="H124" s="125">
        <f t="shared" si="57"/>
        <v>0</v>
      </c>
      <c r="I124" s="129"/>
      <c r="J124" s="125">
        <f t="shared" si="58"/>
        <v>0.97087378640776689</v>
      </c>
      <c r="K124" s="125">
        <f t="shared" si="58"/>
        <v>1.8518518518518516</v>
      </c>
      <c r="L124" s="125">
        <f t="shared" si="58"/>
        <v>0</v>
      </c>
      <c r="M124" s="129"/>
      <c r="N124" s="125">
        <f t="shared" si="59"/>
        <v>1.2944983818770228</v>
      </c>
      <c r="O124" s="125">
        <f t="shared" si="59"/>
        <v>1.257861635220126</v>
      </c>
      <c r="P124" s="125">
        <f t="shared" si="59"/>
        <v>1.3333333333333335</v>
      </c>
      <c r="Q124" s="129"/>
      <c r="R124" s="125">
        <f t="shared" si="60"/>
        <v>1.893939393939394</v>
      </c>
      <c r="S124" s="125">
        <f t="shared" si="60"/>
        <v>1.5267175572519083</v>
      </c>
      <c r="T124" s="125">
        <f t="shared" si="60"/>
        <v>2.2556390977443606</v>
      </c>
      <c r="U124" s="129"/>
      <c r="V124" s="125">
        <f t="shared" si="61"/>
        <v>3.484320557491289</v>
      </c>
      <c r="W124" s="125">
        <f t="shared" si="61"/>
        <v>4.225352112676056</v>
      </c>
      <c r="X124" s="125">
        <f t="shared" si="61"/>
        <v>2.7586206896551726</v>
      </c>
      <c r="Y124" s="129"/>
      <c r="Z124" s="125">
        <f t="shared" si="62"/>
        <v>0.77821011673151752</v>
      </c>
      <c r="AA124" s="125">
        <f t="shared" si="62"/>
        <v>1.5267175572519083</v>
      </c>
      <c r="AB124" s="125">
        <f t="shared" si="62"/>
        <v>0</v>
      </c>
      <c r="AC124" s="125"/>
    </row>
    <row r="125" spans="1:29" ht="15" customHeight="1" thickBot="1" x14ac:dyDescent="0.3">
      <c r="A125" s="122" t="s">
        <v>245</v>
      </c>
      <c r="B125" s="131" t="s">
        <v>61</v>
      </c>
      <c r="C125" s="131" t="s">
        <v>61</v>
      </c>
      <c r="D125" s="131" t="s">
        <v>61</v>
      </c>
      <c r="E125" s="132"/>
      <c r="F125" s="131" t="s">
        <v>61</v>
      </c>
      <c r="G125" s="131" t="s">
        <v>61</v>
      </c>
      <c r="H125" s="131" t="s">
        <v>61</v>
      </c>
      <c r="I125" s="132"/>
      <c r="J125" s="131" t="s">
        <v>61</v>
      </c>
      <c r="K125" s="131" t="s">
        <v>61</v>
      </c>
      <c r="L125" s="131" t="s">
        <v>61</v>
      </c>
      <c r="M125" s="132"/>
      <c r="N125" s="131" t="s">
        <v>61</v>
      </c>
      <c r="O125" s="131" t="s">
        <v>61</v>
      </c>
      <c r="P125" s="131" t="s">
        <v>61</v>
      </c>
      <c r="Q125" s="132"/>
      <c r="R125" s="131" t="s">
        <v>61</v>
      </c>
      <c r="S125" s="131" t="s">
        <v>61</v>
      </c>
      <c r="T125" s="131" t="s">
        <v>61</v>
      </c>
      <c r="U125" s="132"/>
      <c r="V125" s="131" t="s">
        <v>61</v>
      </c>
      <c r="W125" s="131" t="s">
        <v>61</v>
      </c>
      <c r="X125" s="131" t="s">
        <v>61</v>
      </c>
      <c r="Y125" s="132"/>
      <c r="Z125" s="131" t="s">
        <v>61</v>
      </c>
      <c r="AA125" s="131" t="s">
        <v>61</v>
      </c>
      <c r="AB125" s="131" t="s">
        <v>61</v>
      </c>
      <c r="AC125" s="125"/>
    </row>
    <row r="126" spans="1:29" ht="15" customHeight="1" x14ac:dyDescent="0.25">
      <c r="A126" s="341" t="s">
        <v>238</v>
      </c>
      <c r="B126" s="341"/>
      <c r="C126" s="341"/>
      <c r="D126" s="341"/>
      <c r="E126" s="341"/>
      <c r="F126" s="341"/>
      <c r="G126" s="341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212"/>
    </row>
    <row r="127" spans="1:29" ht="15" customHeight="1" x14ac:dyDescent="0.25">
      <c r="A127" s="342" t="s">
        <v>224</v>
      </c>
      <c r="B127" s="342"/>
      <c r="C127" s="342"/>
      <c r="D127" s="342"/>
      <c r="E127" s="342"/>
      <c r="F127" s="342"/>
      <c r="G127" s="342"/>
      <c r="H127" s="342"/>
      <c r="I127" s="342"/>
      <c r="J127" s="342"/>
      <c r="K127" s="342"/>
      <c r="L127" s="342"/>
      <c r="M127" s="342"/>
      <c r="N127" s="342"/>
      <c r="O127" s="342"/>
      <c r="P127" s="342"/>
      <c r="Q127" s="342"/>
      <c r="R127" s="342"/>
      <c r="S127" s="342"/>
      <c r="T127" s="342"/>
      <c r="U127" s="342"/>
      <c r="V127" s="342"/>
      <c r="W127" s="342"/>
      <c r="X127" s="342"/>
      <c r="Y127" s="342"/>
      <c r="Z127" s="342"/>
      <c r="AA127" s="342"/>
      <c r="AB127" s="342"/>
      <c r="AC127" s="140"/>
    </row>
    <row r="128" spans="1:29" ht="15" customHeight="1" x14ac:dyDescent="0.2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</row>
    <row r="129" spans="1:34" ht="15" customHeight="1" x14ac:dyDescent="0.2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</row>
    <row r="130" spans="1:34" ht="15" customHeight="1" x14ac:dyDescent="0.2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</row>
    <row r="131" spans="1:34" s="123" customFormat="1" ht="15" customHeight="1" x14ac:dyDescent="0.25">
      <c r="A131" s="337" t="s">
        <v>240</v>
      </c>
      <c r="B131" s="337"/>
      <c r="C131" s="337"/>
      <c r="D131" s="337"/>
      <c r="E131" s="337"/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  <c r="AA131" s="337"/>
      <c r="AB131" s="337"/>
      <c r="AC131" s="29"/>
      <c r="AD131"/>
      <c r="AE131"/>
      <c r="AF131" s="46"/>
      <c r="AG131" s="107"/>
      <c r="AH131" s="107"/>
    </row>
    <row r="132" spans="1:34" s="123" customFormat="1" ht="15" customHeight="1" x14ac:dyDescent="0.2">
      <c r="A132" s="338" t="s">
        <v>78</v>
      </c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8"/>
      <c r="Z132" s="338"/>
      <c r="AA132" s="338"/>
      <c r="AB132" s="338"/>
      <c r="AC132" s="29"/>
      <c r="AD132" s="326" t="s">
        <v>317</v>
      </c>
      <c r="AE132" s="326"/>
      <c r="AF132" s="41"/>
      <c r="AG132" s="107"/>
      <c r="AH132" s="107"/>
    </row>
    <row r="133" spans="1:34" s="123" customFormat="1" ht="15" customHeight="1" x14ac:dyDescent="0.2">
      <c r="A133" s="337" t="s">
        <v>236</v>
      </c>
      <c r="B133" s="337"/>
      <c r="C133" s="337"/>
      <c r="D133" s="337"/>
      <c r="E133" s="337"/>
      <c r="F133" s="337"/>
      <c r="G133" s="337"/>
      <c r="H133" s="337"/>
      <c r="I133" s="337"/>
      <c r="J133" s="337"/>
      <c r="K133" s="337"/>
      <c r="L133" s="337"/>
      <c r="M133" s="337"/>
      <c r="N133" s="337"/>
      <c r="O133" s="337"/>
      <c r="P133" s="337"/>
      <c r="Q133" s="337"/>
      <c r="R133" s="337"/>
      <c r="S133" s="337"/>
      <c r="T133" s="337"/>
      <c r="U133" s="337"/>
      <c r="V133" s="337"/>
      <c r="W133" s="337"/>
      <c r="X133" s="337"/>
      <c r="Y133" s="337"/>
      <c r="Z133" s="337"/>
      <c r="AA133" s="337"/>
      <c r="AB133" s="337"/>
      <c r="AC133" s="30"/>
      <c r="AD133" s="326"/>
      <c r="AE133" s="326"/>
      <c r="AF133" s="41"/>
      <c r="AG133" s="107"/>
      <c r="AH133" s="107"/>
    </row>
    <row r="134" spans="1:34" s="123" customFormat="1" ht="15" customHeight="1" x14ac:dyDescent="0.25">
      <c r="A134" s="338" t="s">
        <v>237</v>
      </c>
      <c r="B134" s="338"/>
      <c r="C134" s="338"/>
      <c r="D134" s="338"/>
      <c r="E134" s="338"/>
      <c r="F134" s="338"/>
      <c r="G134" s="338"/>
      <c r="H134" s="338"/>
      <c r="I134" s="338"/>
      <c r="J134" s="338"/>
      <c r="K134" s="338"/>
      <c r="L134" s="338"/>
      <c r="M134" s="338"/>
      <c r="N134" s="338"/>
      <c r="O134" s="338"/>
      <c r="P134" s="338"/>
      <c r="Q134" s="338"/>
      <c r="R134" s="338"/>
      <c r="S134" s="338"/>
      <c r="T134" s="338"/>
      <c r="U134" s="338"/>
      <c r="V134" s="338"/>
      <c r="W134" s="338"/>
      <c r="X134" s="338"/>
      <c r="Y134" s="338"/>
      <c r="Z134" s="338"/>
      <c r="AA134" s="338"/>
      <c r="AB134" s="338"/>
      <c r="AC134" s="41"/>
      <c r="AD134" s="41"/>
      <c r="AE134" s="41"/>
      <c r="AF134" s="41"/>
      <c r="AG134" s="107"/>
      <c r="AH134" s="107"/>
    </row>
    <row r="135" spans="1:34" s="162" customFormat="1" ht="15" customHeight="1" x14ac:dyDescent="0.2">
      <c r="A135" s="338" t="s">
        <v>462</v>
      </c>
      <c r="B135" s="338"/>
      <c r="C135" s="338"/>
      <c r="D135" s="338"/>
      <c r="E135" s="338"/>
      <c r="F135" s="338"/>
      <c r="G135" s="338"/>
      <c r="H135" s="338"/>
      <c r="I135" s="338"/>
      <c r="J135" s="338"/>
      <c r="K135" s="338"/>
      <c r="L135" s="338"/>
      <c r="M135" s="338"/>
      <c r="N135" s="338"/>
      <c r="O135" s="338"/>
      <c r="P135" s="338"/>
      <c r="Q135" s="338"/>
      <c r="R135" s="338"/>
      <c r="S135" s="338"/>
      <c r="T135" s="338"/>
      <c r="U135" s="338"/>
      <c r="V135" s="338"/>
      <c r="W135" s="338"/>
      <c r="X135" s="338"/>
      <c r="Y135" s="338"/>
      <c r="Z135" s="338"/>
      <c r="AA135" s="338"/>
      <c r="AB135" s="338"/>
      <c r="AC135" s="130"/>
      <c r="AD135" s="170"/>
      <c r="AE135" s="170"/>
      <c r="AF135" s="170"/>
      <c r="AG135" s="170"/>
      <c r="AH135" s="170"/>
    </row>
    <row r="136" spans="1:34" s="162" customFormat="1" ht="15" customHeight="1" thickBot="1" x14ac:dyDescent="0.25">
      <c r="A136" s="119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217"/>
      <c r="AD136" s="170"/>
      <c r="AE136" s="170"/>
      <c r="AF136" s="170"/>
      <c r="AG136" s="170"/>
      <c r="AH136" s="170"/>
    </row>
    <row r="137" spans="1:34" ht="15" customHeight="1" x14ac:dyDescent="0.25">
      <c r="A137" s="339" t="s">
        <v>418</v>
      </c>
      <c r="B137" s="343" t="s">
        <v>19</v>
      </c>
      <c r="C137" s="343"/>
      <c r="D137" s="343"/>
      <c r="E137" s="108"/>
      <c r="F137" s="343" t="s">
        <v>64</v>
      </c>
      <c r="G137" s="343"/>
      <c r="H137" s="343"/>
      <c r="I137" s="108"/>
      <c r="J137" s="343" t="s">
        <v>65</v>
      </c>
      <c r="K137" s="343"/>
      <c r="L137" s="343"/>
      <c r="M137" s="108"/>
      <c r="N137" s="343" t="s">
        <v>66</v>
      </c>
      <c r="O137" s="343"/>
      <c r="P137" s="343"/>
      <c r="Q137" s="108"/>
      <c r="R137" s="343" t="s">
        <v>67</v>
      </c>
      <c r="S137" s="343"/>
      <c r="T137" s="343"/>
      <c r="U137" s="108"/>
      <c r="V137" s="343" t="s">
        <v>68</v>
      </c>
      <c r="W137" s="343"/>
      <c r="X137" s="343"/>
      <c r="Y137" s="108"/>
      <c r="Z137" s="343" t="s">
        <v>69</v>
      </c>
      <c r="AA137" s="343"/>
      <c r="AB137" s="343"/>
      <c r="AC137" s="112"/>
    </row>
    <row r="138" spans="1:34" ht="15" customHeight="1" thickBot="1" x14ac:dyDescent="0.3">
      <c r="A138" s="340"/>
      <c r="B138" s="109" t="s">
        <v>70</v>
      </c>
      <c r="C138" s="109" t="s">
        <v>71</v>
      </c>
      <c r="D138" s="109" t="s">
        <v>72</v>
      </c>
      <c r="E138" s="110"/>
      <c r="F138" s="109" t="s">
        <v>70</v>
      </c>
      <c r="G138" s="109" t="s">
        <v>71</v>
      </c>
      <c r="H138" s="109" t="s">
        <v>72</v>
      </c>
      <c r="I138" s="110"/>
      <c r="J138" s="109" t="s">
        <v>70</v>
      </c>
      <c r="K138" s="109" t="s">
        <v>71</v>
      </c>
      <c r="L138" s="109" t="s">
        <v>72</v>
      </c>
      <c r="M138" s="110"/>
      <c r="N138" s="109" t="s">
        <v>70</v>
      </c>
      <c r="O138" s="109" t="s">
        <v>71</v>
      </c>
      <c r="P138" s="109" t="s">
        <v>72</v>
      </c>
      <c r="Q138" s="110"/>
      <c r="R138" s="109" t="s">
        <v>70</v>
      </c>
      <c r="S138" s="109" t="s">
        <v>71</v>
      </c>
      <c r="T138" s="109" t="s">
        <v>72</v>
      </c>
      <c r="U138" s="110"/>
      <c r="V138" s="109" t="s">
        <v>70</v>
      </c>
      <c r="W138" s="109" t="s">
        <v>71</v>
      </c>
      <c r="X138" s="109" t="s">
        <v>72</v>
      </c>
      <c r="Y138" s="110"/>
      <c r="Z138" s="109" t="s">
        <v>70</v>
      </c>
      <c r="AA138" s="109" t="s">
        <v>71</v>
      </c>
      <c r="AB138" s="109" t="s">
        <v>72</v>
      </c>
      <c r="AC138" s="112"/>
    </row>
    <row r="139" spans="1:34" ht="15" customHeight="1" x14ac:dyDescent="0.25">
      <c r="A139" s="111"/>
      <c r="B139" s="112"/>
      <c r="C139" s="112"/>
      <c r="D139" s="112"/>
      <c r="E139" s="113"/>
      <c r="F139" s="112"/>
      <c r="G139" s="112"/>
      <c r="H139" s="112"/>
      <c r="I139" s="113"/>
      <c r="J139" s="112"/>
      <c r="K139" s="112"/>
      <c r="L139" s="112"/>
      <c r="M139" s="113"/>
      <c r="N139" s="112"/>
      <c r="O139" s="112"/>
      <c r="P139" s="112"/>
      <c r="Q139" s="113"/>
      <c r="R139" s="112"/>
      <c r="S139" s="112"/>
      <c r="T139" s="112"/>
      <c r="U139" s="113"/>
      <c r="V139" s="112"/>
      <c r="W139" s="112"/>
      <c r="X139" s="112"/>
      <c r="Y139" s="113"/>
      <c r="Z139" s="112"/>
      <c r="AA139" s="112"/>
      <c r="AB139" s="112"/>
      <c r="AC139" s="112"/>
    </row>
    <row r="140" spans="1:34" ht="15" customHeight="1" x14ac:dyDescent="0.25">
      <c r="A140" s="344" t="s">
        <v>421</v>
      </c>
      <c r="B140" s="344"/>
      <c r="C140" s="344"/>
      <c r="D140" s="344"/>
      <c r="E140" s="344"/>
      <c r="F140" s="344"/>
      <c r="G140" s="344"/>
      <c r="H140" s="344"/>
      <c r="I140" s="344"/>
      <c r="J140" s="344"/>
      <c r="K140" s="344"/>
      <c r="L140" s="344"/>
      <c r="M140" s="344"/>
      <c r="N140" s="344"/>
      <c r="O140" s="344"/>
      <c r="P140" s="344"/>
      <c r="Q140" s="344"/>
      <c r="R140" s="344"/>
      <c r="S140" s="344"/>
      <c r="T140" s="344"/>
      <c r="U140" s="344"/>
      <c r="V140" s="344"/>
      <c r="W140" s="344"/>
      <c r="X140" s="344"/>
      <c r="Y140" s="344"/>
      <c r="Z140" s="344"/>
      <c r="AA140" s="344"/>
      <c r="AB140" s="344"/>
      <c r="AC140" s="112"/>
    </row>
    <row r="141" spans="1:34" ht="15" customHeight="1" x14ac:dyDescent="0.25">
      <c r="A141" s="111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</row>
    <row r="142" spans="1:34" ht="15" customHeight="1" x14ac:dyDescent="0.25">
      <c r="A142" s="135" t="s">
        <v>19</v>
      </c>
      <c r="B142" s="151">
        <f t="shared" ref="B142:D145" si="63">+B148+B154</f>
        <v>10341</v>
      </c>
      <c r="C142" s="151">
        <f t="shared" si="63"/>
        <v>6536</v>
      </c>
      <c r="D142" s="151">
        <f t="shared" si="63"/>
        <v>3805</v>
      </c>
      <c r="E142" s="151"/>
      <c r="F142" s="151">
        <f t="shared" ref="F142:H145" si="64">+F148+F154</f>
        <v>606</v>
      </c>
      <c r="G142" s="151">
        <f t="shared" si="64"/>
        <v>376</v>
      </c>
      <c r="H142" s="151">
        <f t="shared" si="64"/>
        <v>230</v>
      </c>
      <c r="I142" s="151"/>
      <c r="J142" s="151">
        <f t="shared" ref="J142:L145" si="65">+J148+J154</f>
        <v>4376</v>
      </c>
      <c r="K142" s="151">
        <f t="shared" si="65"/>
        <v>2700</v>
      </c>
      <c r="L142" s="151">
        <f t="shared" si="65"/>
        <v>1676</v>
      </c>
      <c r="M142" s="151"/>
      <c r="N142" s="151">
        <f t="shared" ref="N142:P145" si="66">+N148+N154</f>
        <v>2443</v>
      </c>
      <c r="O142" s="151">
        <f t="shared" si="66"/>
        <v>1546</v>
      </c>
      <c r="P142" s="151">
        <f t="shared" si="66"/>
        <v>897</v>
      </c>
      <c r="Q142" s="151"/>
      <c r="R142" s="151">
        <f t="shared" ref="R142:T145" si="67">+R148+R154</f>
        <v>1621</v>
      </c>
      <c r="S142" s="151">
        <f t="shared" si="67"/>
        <v>1048</v>
      </c>
      <c r="T142" s="151">
        <f t="shared" si="67"/>
        <v>573</v>
      </c>
      <c r="U142" s="151"/>
      <c r="V142" s="151">
        <f t="shared" ref="V142:X145" si="68">+V148+V154</f>
        <v>1043</v>
      </c>
      <c r="W142" s="151">
        <f t="shared" si="68"/>
        <v>705</v>
      </c>
      <c r="X142" s="151">
        <f t="shared" si="68"/>
        <v>338</v>
      </c>
      <c r="Y142" s="151"/>
      <c r="Z142" s="151">
        <f t="shared" ref="Z142:AB145" si="69">+Z148+Z154</f>
        <v>252</v>
      </c>
      <c r="AA142" s="151">
        <f t="shared" si="69"/>
        <v>161</v>
      </c>
      <c r="AB142" s="151">
        <f t="shared" si="69"/>
        <v>91</v>
      </c>
    </row>
    <row r="143" spans="1:34" ht="15" customHeight="1" x14ac:dyDescent="0.25">
      <c r="A143" s="115" t="s">
        <v>73</v>
      </c>
      <c r="B143" s="114">
        <f t="shared" si="63"/>
        <v>10257</v>
      </c>
      <c r="C143" s="114">
        <f t="shared" si="63"/>
        <v>6480</v>
      </c>
      <c r="D143" s="114">
        <f t="shared" si="63"/>
        <v>3777</v>
      </c>
      <c r="E143" s="114"/>
      <c r="F143" s="114">
        <f t="shared" si="64"/>
        <v>582</v>
      </c>
      <c r="G143" s="114">
        <f t="shared" si="64"/>
        <v>362</v>
      </c>
      <c r="H143" s="114">
        <f t="shared" si="64"/>
        <v>220</v>
      </c>
      <c r="I143" s="114"/>
      <c r="J143" s="114">
        <f t="shared" si="65"/>
        <v>4363</v>
      </c>
      <c r="K143" s="114">
        <f t="shared" si="65"/>
        <v>2690</v>
      </c>
      <c r="L143" s="114">
        <f t="shared" si="65"/>
        <v>1673</v>
      </c>
      <c r="M143" s="114"/>
      <c r="N143" s="114">
        <f t="shared" si="66"/>
        <v>2426</v>
      </c>
      <c r="O143" s="114">
        <f t="shared" si="66"/>
        <v>1535</v>
      </c>
      <c r="P143" s="114">
        <f t="shared" si="66"/>
        <v>891</v>
      </c>
      <c r="Q143" s="114"/>
      <c r="R143" s="114">
        <f t="shared" si="67"/>
        <v>1603</v>
      </c>
      <c r="S143" s="114">
        <f t="shared" si="67"/>
        <v>1036</v>
      </c>
      <c r="T143" s="114">
        <f t="shared" si="67"/>
        <v>567</v>
      </c>
      <c r="U143" s="114"/>
      <c r="V143" s="114">
        <f t="shared" si="68"/>
        <v>1036</v>
      </c>
      <c r="W143" s="114">
        <f t="shared" si="68"/>
        <v>700</v>
      </c>
      <c r="X143" s="114">
        <f t="shared" si="68"/>
        <v>336</v>
      </c>
      <c r="Y143" s="114"/>
      <c r="Z143" s="114">
        <f t="shared" si="69"/>
        <v>247</v>
      </c>
      <c r="AA143" s="114">
        <f t="shared" si="69"/>
        <v>157</v>
      </c>
      <c r="AB143" s="114">
        <f t="shared" si="69"/>
        <v>90</v>
      </c>
    </row>
    <row r="144" spans="1:34" ht="15" customHeight="1" x14ac:dyDescent="0.25">
      <c r="A144" s="115" t="s">
        <v>74</v>
      </c>
      <c r="B144" s="114">
        <f t="shared" si="63"/>
        <v>70</v>
      </c>
      <c r="C144" s="114">
        <f t="shared" si="63"/>
        <v>47</v>
      </c>
      <c r="D144" s="114">
        <f t="shared" si="63"/>
        <v>23</v>
      </c>
      <c r="E144" s="114"/>
      <c r="F144" s="114">
        <f t="shared" si="64"/>
        <v>19</v>
      </c>
      <c r="G144" s="114">
        <f t="shared" si="64"/>
        <v>11</v>
      </c>
      <c r="H144" s="114">
        <f t="shared" si="64"/>
        <v>8</v>
      </c>
      <c r="I144" s="114"/>
      <c r="J144" s="114">
        <f t="shared" si="65"/>
        <v>12</v>
      </c>
      <c r="K144" s="114">
        <f t="shared" si="65"/>
        <v>9</v>
      </c>
      <c r="L144" s="114">
        <f t="shared" si="65"/>
        <v>3</v>
      </c>
      <c r="M144" s="114"/>
      <c r="N144" s="114">
        <f t="shared" si="66"/>
        <v>16</v>
      </c>
      <c r="O144" s="114">
        <f t="shared" si="66"/>
        <v>10</v>
      </c>
      <c r="P144" s="114">
        <f t="shared" si="66"/>
        <v>6</v>
      </c>
      <c r="Q144" s="114"/>
      <c r="R144" s="114">
        <f t="shared" si="67"/>
        <v>13</v>
      </c>
      <c r="S144" s="114">
        <f t="shared" si="67"/>
        <v>9</v>
      </c>
      <c r="T144" s="114">
        <f t="shared" si="67"/>
        <v>4</v>
      </c>
      <c r="U144" s="114"/>
      <c r="V144" s="114">
        <f t="shared" si="68"/>
        <v>5</v>
      </c>
      <c r="W144" s="114">
        <f t="shared" si="68"/>
        <v>4</v>
      </c>
      <c r="X144" s="114">
        <f t="shared" si="68"/>
        <v>1</v>
      </c>
      <c r="Y144" s="114"/>
      <c r="Z144" s="114">
        <f t="shared" si="69"/>
        <v>5</v>
      </c>
      <c r="AA144" s="114">
        <f t="shared" si="69"/>
        <v>4</v>
      </c>
      <c r="AB144" s="114">
        <f t="shared" si="69"/>
        <v>1</v>
      </c>
    </row>
    <row r="145" spans="1:28" ht="15" customHeight="1" x14ac:dyDescent="0.25">
      <c r="A145" s="115" t="s">
        <v>245</v>
      </c>
      <c r="B145" s="114">
        <f t="shared" si="63"/>
        <v>14</v>
      </c>
      <c r="C145" s="114">
        <f t="shared" si="63"/>
        <v>9</v>
      </c>
      <c r="D145" s="114">
        <f t="shared" si="63"/>
        <v>5</v>
      </c>
      <c r="E145" s="114"/>
      <c r="F145" s="114">
        <f t="shared" si="64"/>
        <v>5</v>
      </c>
      <c r="G145" s="114">
        <f t="shared" si="64"/>
        <v>3</v>
      </c>
      <c r="H145" s="114">
        <f t="shared" si="64"/>
        <v>2</v>
      </c>
      <c r="I145" s="114"/>
      <c r="J145" s="114">
        <f t="shared" si="65"/>
        <v>1</v>
      </c>
      <c r="K145" s="114">
        <f t="shared" si="65"/>
        <v>1</v>
      </c>
      <c r="L145" s="114">
        <f t="shared" si="65"/>
        <v>0</v>
      </c>
      <c r="M145" s="114"/>
      <c r="N145" s="114">
        <f t="shared" si="66"/>
        <v>1</v>
      </c>
      <c r="O145" s="114">
        <f t="shared" si="66"/>
        <v>1</v>
      </c>
      <c r="P145" s="114">
        <f t="shared" si="66"/>
        <v>0</v>
      </c>
      <c r="Q145" s="114"/>
      <c r="R145" s="114">
        <f t="shared" si="67"/>
        <v>5</v>
      </c>
      <c r="S145" s="114">
        <f t="shared" si="67"/>
        <v>3</v>
      </c>
      <c r="T145" s="114">
        <f t="shared" si="67"/>
        <v>2</v>
      </c>
      <c r="U145" s="114"/>
      <c r="V145" s="114">
        <f t="shared" si="68"/>
        <v>2</v>
      </c>
      <c r="W145" s="114">
        <f t="shared" si="68"/>
        <v>1</v>
      </c>
      <c r="X145" s="114">
        <f t="shared" si="68"/>
        <v>1</v>
      </c>
      <c r="Y145" s="114"/>
      <c r="Z145" s="114">
        <f t="shared" si="69"/>
        <v>0</v>
      </c>
      <c r="AA145" s="114">
        <f t="shared" si="69"/>
        <v>0</v>
      </c>
      <c r="AB145" s="114">
        <f t="shared" si="69"/>
        <v>0</v>
      </c>
    </row>
    <row r="146" spans="1:28" ht="15" customHeight="1" x14ac:dyDescent="0.25">
      <c r="A146" s="111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</row>
    <row r="147" spans="1:28" ht="15" customHeight="1" x14ac:dyDescent="0.25">
      <c r="A147" s="135" t="s">
        <v>419</v>
      </c>
      <c r="B147" s="116"/>
      <c r="C147" s="116"/>
      <c r="D147" s="116"/>
      <c r="E147" s="117"/>
      <c r="F147" s="116"/>
      <c r="G147" s="116"/>
      <c r="H147" s="116"/>
      <c r="I147" s="117"/>
      <c r="J147" s="116"/>
      <c r="K147" s="116"/>
      <c r="L147" s="116"/>
      <c r="M147" s="117"/>
      <c r="N147" s="116"/>
      <c r="O147" s="116"/>
      <c r="P147" s="116"/>
      <c r="Q147" s="117"/>
      <c r="R147" s="116"/>
      <c r="S147" s="116"/>
      <c r="T147" s="116"/>
      <c r="U147" s="117"/>
      <c r="V147" s="116"/>
      <c r="W147" s="116"/>
      <c r="X147" s="116"/>
      <c r="Y147" s="117"/>
      <c r="Z147" s="116"/>
      <c r="AA147" s="116"/>
      <c r="AB147" s="116"/>
    </row>
    <row r="148" spans="1:28" ht="15" customHeight="1" x14ac:dyDescent="0.2">
      <c r="A148" s="136" t="s">
        <v>19</v>
      </c>
      <c r="B148" s="262">
        <v>6249</v>
      </c>
      <c r="C148" s="262">
        <v>3983</v>
      </c>
      <c r="D148" s="262">
        <v>2266</v>
      </c>
      <c r="E148" s="262"/>
      <c r="F148" s="262">
        <v>390</v>
      </c>
      <c r="G148" s="262">
        <v>240</v>
      </c>
      <c r="H148" s="262">
        <v>150</v>
      </c>
      <c r="I148" s="262"/>
      <c r="J148" s="262">
        <v>2757</v>
      </c>
      <c r="K148" s="262">
        <v>1714</v>
      </c>
      <c r="L148" s="262">
        <v>1043</v>
      </c>
      <c r="M148" s="262"/>
      <c r="N148" s="262">
        <v>1367</v>
      </c>
      <c r="O148" s="262">
        <v>881</v>
      </c>
      <c r="P148" s="262">
        <v>486</v>
      </c>
      <c r="Q148" s="262"/>
      <c r="R148" s="262">
        <v>942</v>
      </c>
      <c r="S148" s="262">
        <v>614</v>
      </c>
      <c r="T148" s="262">
        <v>328</v>
      </c>
      <c r="U148" s="262"/>
      <c r="V148" s="262">
        <v>667</v>
      </c>
      <c r="W148" s="262">
        <v>449</v>
      </c>
      <c r="X148" s="262">
        <v>218</v>
      </c>
      <c r="Y148" s="262"/>
      <c r="Z148" s="262">
        <v>126</v>
      </c>
      <c r="AA148" s="262">
        <v>85</v>
      </c>
      <c r="AB148" s="262">
        <v>41</v>
      </c>
    </row>
    <row r="149" spans="1:28" ht="15" customHeight="1" x14ac:dyDescent="0.2">
      <c r="A149" s="115" t="s">
        <v>73</v>
      </c>
      <c r="B149" s="263">
        <v>6167</v>
      </c>
      <c r="C149" s="263">
        <v>3927</v>
      </c>
      <c r="D149" s="263">
        <v>2240</v>
      </c>
      <c r="E149" s="263"/>
      <c r="F149" s="263">
        <v>367</v>
      </c>
      <c r="G149" s="263">
        <v>226</v>
      </c>
      <c r="H149" s="263">
        <v>141</v>
      </c>
      <c r="I149" s="263"/>
      <c r="J149" s="263">
        <v>2744</v>
      </c>
      <c r="K149" s="263">
        <v>1704</v>
      </c>
      <c r="L149" s="263">
        <v>1040</v>
      </c>
      <c r="M149" s="263"/>
      <c r="N149" s="263">
        <v>1351</v>
      </c>
      <c r="O149" s="263">
        <v>870</v>
      </c>
      <c r="P149" s="263">
        <v>481</v>
      </c>
      <c r="Q149" s="263"/>
      <c r="R149" s="263">
        <v>924</v>
      </c>
      <c r="S149" s="263">
        <v>602</v>
      </c>
      <c r="T149" s="263">
        <v>322</v>
      </c>
      <c r="U149" s="263"/>
      <c r="V149" s="263">
        <v>660</v>
      </c>
      <c r="W149" s="263">
        <v>444</v>
      </c>
      <c r="X149" s="263">
        <v>216</v>
      </c>
      <c r="Y149" s="263"/>
      <c r="Z149" s="263">
        <v>121</v>
      </c>
      <c r="AA149" s="263">
        <v>81</v>
      </c>
      <c r="AB149" s="263">
        <v>40</v>
      </c>
    </row>
    <row r="150" spans="1:28" ht="15" customHeight="1" x14ac:dyDescent="0.2">
      <c r="A150" s="115" t="s">
        <v>74</v>
      </c>
      <c r="B150" s="263">
        <v>68</v>
      </c>
      <c r="C150" s="263">
        <v>47</v>
      </c>
      <c r="D150" s="263">
        <v>21</v>
      </c>
      <c r="E150" s="263"/>
      <c r="F150" s="263">
        <v>18</v>
      </c>
      <c r="G150" s="263">
        <v>11</v>
      </c>
      <c r="H150" s="263">
        <v>7</v>
      </c>
      <c r="I150" s="263"/>
      <c r="J150" s="263">
        <v>12</v>
      </c>
      <c r="K150" s="263">
        <v>9</v>
      </c>
      <c r="L150" s="263">
        <v>3</v>
      </c>
      <c r="M150" s="263"/>
      <c r="N150" s="263">
        <v>15</v>
      </c>
      <c r="O150" s="263">
        <v>10</v>
      </c>
      <c r="P150" s="263">
        <v>5</v>
      </c>
      <c r="Q150" s="263"/>
      <c r="R150" s="263">
        <v>13</v>
      </c>
      <c r="S150" s="263">
        <v>9</v>
      </c>
      <c r="T150" s="263">
        <v>4</v>
      </c>
      <c r="U150" s="263"/>
      <c r="V150" s="263">
        <v>5</v>
      </c>
      <c r="W150" s="263">
        <v>4</v>
      </c>
      <c r="X150" s="263">
        <v>1</v>
      </c>
      <c r="Y150" s="263"/>
      <c r="Z150" s="263">
        <v>5</v>
      </c>
      <c r="AA150" s="263">
        <v>4</v>
      </c>
      <c r="AB150" s="263">
        <v>1</v>
      </c>
    </row>
    <row r="151" spans="1:28" ht="15" customHeight="1" x14ac:dyDescent="0.2">
      <c r="A151" s="115" t="s">
        <v>245</v>
      </c>
      <c r="B151" s="263">
        <v>14</v>
      </c>
      <c r="C151" s="263">
        <v>9</v>
      </c>
      <c r="D151" s="263">
        <v>5</v>
      </c>
      <c r="E151" s="263"/>
      <c r="F151" s="263">
        <v>5</v>
      </c>
      <c r="G151" s="263">
        <v>3</v>
      </c>
      <c r="H151" s="263">
        <v>2</v>
      </c>
      <c r="I151" s="263"/>
      <c r="J151" s="263">
        <v>1</v>
      </c>
      <c r="K151" s="263">
        <v>1</v>
      </c>
      <c r="L151" s="263">
        <v>0</v>
      </c>
      <c r="M151" s="263"/>
      <c r="N151" s="263">
        <v>1</v>
      </c>
      <c r="O151" s="263">
        <v>1</v>
      </c>
      <c r="P151" s="263">
        <v>0</v>
      </c>
      <c r="Q151" s="263"/>
      <c r="R151" s="263">
        <v>5</v>
      </c>
      <c r="S151" s="263">
        <v>3</v>
      </c>
      <c r="T151" s="263">
        <v>2</v>
      </c>
      <c r="U151" s="263"/>
      <c r="V151" s="263">
        <v>2</v>
      </c>
      <c r="W151" s="263">
        <v>1</v>
      </c>
      <c r="X151" s="263">
        <v>1</v>
      </c>
      <c r="Y151" s="263"/>
      <c r="Z151" s="263">
        <v>0</v>
      </c>
      <c r="AA151" s="263">
        <v>0</v>
      </c>
      <c r="AB151" s="263">
        <v>0</v>
      </c>
    </row>
    <row r="152" spans="1:28" ht="15" customHeight="1" x14ac:dyDescent="0.2">
      <c r="A152" s="115"/>
      <c r="B152" s="263"/>
      <c r="C152" s="263"/>
      <c r="D152" s="263"/>
      <c r="E152" s="263"/>
      <c r="F152" s="263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63"/>
      <c r="T152" s="263"/>
      <c r="U152" s="263"/>
      <c r="V152" s="263"/>
      <c r="W152" s="263"/>
      <c r="X152" s="263"/>
      <c r="Y152" s="263"/>
      <c r="Z152" s="263"/>
      <c r="AA152" s="263"/>
      <c r="AB152" s="263"/>
    </row>
    <row r="153" spans="1:28" ht="15" customHeight="1" x14ac:dyDescent="0.2">
      <c r="A153" s="124" t="s">
        <v>420</v>
      </c>
      <c r="B153" s="263"/>
      <c r="C153" s="263"/>
      <c r="D153" s="263"/>
      <c r="E153" s="263"/>
      <c r="F153" s="263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63"/>
      <c r="T153" s="263"/>
      <c r="U153" s="263"/>
      <c r="V153" s="263"/>
      <c r="W153" s="263"/>
      <c r="X153" s="263"/>
      <c r="Y153" s="263"/>
      <c r="Z153" s="263"/>
      <c r="AA153" s="263"/>
      <c r="AB153" s="263"/>
    </row>
    <row r="154" spans="1:28" ht="15" customHeight="1" x14ac:dyDescent="0.2">
      <c r="A154" s="136" t="s">
        <v>19</v>
      </c>
      <c r="B154" s="262">
        <v>4092</v>
      </c>
      <c r="C154" s="262">
        <v>2553</v>
      </c>
      <c r="D154" s="262">
        <v>1539</v>
      </c>
      <c r="E154" s="262"/>
      <c r="F154" s="262">
        <v>216</v>
      </c>
      <c r="G154" s="262">
        <v>136</v>
      </c>
      <c r="H154" s="262">
        <v>80</v>
      </c>
      <c r="I154" s="262"/>
      <c r="J154" s="262">
        <v>1619</v>
      </c>
      <c r="K154" s="262">
        <v>986</v>
      </c>
      <c r="L154" s="262">
        <v>633</v>
      </c>
      <c r="M154" s="262"/>
      <c r="N154" s="262">
        <v>1076</v>
      </c>
      <c r="O154" s="262">
        <v>665</v>
      </c>
      <c r="P154" s="262">
        <v>411</v>
      </c>
      <c r="Q154" s="262"/>
      <c r="R154" s="262">
        <v>679</v>
      </c>
      <c r="S154" s="262">
        <v>434</v>
      </c>
      <c r="T154" s="262">
        <v>245</v>
      </c>
      <c r="U154" s="262"/>
      <c r="V154" s="262">
        <v>376</v>
      </c>
      <c r="W154" s="262">
        <v>256</v>
      </c>
      <c r="X154" s="262">
        <v>120</v>
      </c>
      <c r="Y154" s="262"/>
      <c r="Z154" s="262">
        <v>126</v>
      </c>
      <c r="AA154" s="262">
        <v>76</v>
      </c>
      <c r="AB154" s="262">
        <v>50</v>
      </c>
    </row>
    <row r="155" spans="1:28" ht="15" customHeight="1" x14ac:dyDescent="0.2">
      <c r="A155" s="115" t="s">
        <v>73</v>
      </c>
      <c r="B155" s="263">
        <v>4090</v>
      </c>
      <c r="C155" s="263">
        <v>2553</v>
      </c>
      <c r="D155" s="263">
        <v>1537</v>
      </c>
      <c r="E155" s="263"/>
      <c r="F155" s="263">
        <v>215</v>
      </c>
      <c r="G155" s="263">
        <v>136</v>
      </c>
      <c r="H155" s="263">
        <v>79</v>
      </c>
      <c r="I155" s="263"/>
      <c r="J155" s="263">
        <v>1619</v>
      </c>
      <c r="K155" s="263">
        <v>986</v>
      </c>
      <c r="L155" s="263">
        <v>633</v>
      </c>
      <c r="M155" s="263"/>
      <c r="N155" s="263">
        <v>1075</v>
      </c>
      <c r="O155" s="263">
        <v>665</v>
      </c>
      <c r="P155" s="263">
        <v>410</v>
      </c>
      <c r="Q155" s="263"/>
      <c r="R155" s="263">
        <v>679</v>
      </c>
      <c r="S155" s="263">
        <v>434</v>
      </c>
      <c r="T155" s="263">
        <v>245</v>
      </c>
      <c r="U155" s="263"/>
      <c r="V155" s="263">
        <v>376</v>
      </c>
      <c r="W155" s="263">
        <v>256</v>
      </c>
      <c r="X155" s="263">
        <v>120</v>
      </c>
      <c r="Y155" s="263"/>
      <c r="Z155" s="263">
        <v>126</v>
      </c>
      <c r="AA155" s="263">
        <v>76</v>
      </c>
      <c r="AB155" s="263">
        <v>50</v>
      </c>
    </row>
    <row r="156" spans="1:28" ht="15" customHeight="1" x14ac:dyDescent="0.2">
      <c r="A156" s="115" t="s">
        <v>74</v>
      </c>
      <c r="B156" s="263">
        <v>2</v>
      </c>
      <c r="C156" s="263">
        <v>0</v>
      </c>
      <c r="D156" s="263">
        <v>2</v>
      </c>
      <c r="E156" s="263"/>
      <c r="F156" s="263">
        <v>1</v>
      </c>
      <c r="G156" s="263">
        <v>0</v>
      </c>
      <c r="H156" s="263">
        <v>1</v>
      </c>
      <c r="I156" s="263"/>
      <c r="J156" s="263">
        <v>0</v>
      </c>
      <c r="K156" s="263">
        <v>0</v>
      </c>
      <c r="L156" s="263">
        <v>0</v>
      </c>
      <c r="M156" s="263"/>
      <c r="N156" s="263">
        <v>1</v>
      </c>
      <c r="O156" s="263">
        <v>0</v>
      </c>
      <c r="P156" s="263">
        <v>1</v>
      </c>
      <c r="Q156" s="263"/>
      <c r="R156" s="263">
        <v>0</v>
      </c>
      <c r="S156" s="263">
        <v>0</v>
      </c>
      <c r="T156" s="263">
        <v>0</v>
      </c>
      <c r="U156" s="263"/>
      <c r="V156" s="263">
        <v>0</v>
      </c>
      <c r="W156" s="263">
        <v>0</v>
      </c>
      <c r="X156" s="263">
        <v>0</v>
      </c>
      <c r="Y156" s="263"/>
      <c r="Z156" s="263">
        <v>0</v>
      </c>
      <c r="AA156" s="263">
        <v>0</v>
      </c>
      <c r="AB156" s="263">
        <v>0</v>
      </c>
    </row>
    <row r="157" spans="1:28" ht="15" customHeight="1" x14ac:dyDescent="0.25">
      <c r="A157" s="115" t="s">
        <v>245</v>
      </c>
      <c r="B157" s="118">
        <v>0</v>
      </c>
      <c r="C157" s="118">
        <v>0</v>
      </c>
      <c r="D157" s="118">
        <v>0</v>
      </c>
      <c r="E157" s="118"/>
      <c r="F157" s="118">
        <v>0</v>
      </c>
      <c r="G157" s="118">
        <v>0</v>
      </c>
      <c r="H157" s="118">
        <v>0</v>
      </c>
      <c r="I157" s="118"/>
      <c r="J157" s="118">
        <v>0</v>
      </c>
      <c r="K157" s="118">
        <v>0</v>
      </c>
      <c r="L157" s="118">
        <v>0</v>
      </c>
      <c r="M157" s="118"/>
      <c r="N157" s="118">
        <v>0</v>
      </c>
      <c r="O157" s="118">
        <v>0</v>
      </c>
      <c r="P157" s="118">
        <v>0</v>
      </c>
      <c r="Q157" s="118"/>
      <c r="R157" s="118">
        <v>0</v>
      </c>
      <c r="S157" s="118">
        <v>0</v>
      </c>
      <c r="T157" s="118">
        <v>0</v>
      </c>
      <c r="U157" s="118"/>
      <c r="V157" s="118">
        <v>0</v>
      </c>
      <c r="W157" s="118">
        <v>0</v>
      </c>
      <c r="X157" s="118">
        <v>0</v>
      </c>
      <c r="Y157" s="118"/>
      <c r="Z157" s="118">
        <v>0</v>
      </c>
      <c r="AA157" s="118">
        <v>0</v>
      </c>
      <c r="AB157" s="118">
        <v>0</v>
      </c>
    </row>
    <row r="158" spans="1:28" ht="15" customHeight="1" x14ac:dyDescent="0.25">
      <c r="A158" s="115"/>
    </row>
    <row r="159" spans="1:28" ht="15" customHeight="1" x14ac:dyDescent="0.25">
      <c r="A159" s="344" t="s">
        <v>422</v>
      </c>
      <c r="B159" s="344"/>
      <c r="C159" s="344"/>
      <c r="D159" s="344"/>
      <c r="E159" s="344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44"/>
      <c r="Y159" s="344"/>
      <c r="Z159" s="344"/>
      <c r="AA159" s="344"/>
      <c r="AB159" s="344"/>
    </row>
    <row r="160" spans="1:28" ht="15" customHeight="1" x14ac:dyDescent="0.25">
      <c r="A160" s="111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</row>
    <row r="161" spans="1:28" ht="15" customHeight="1" x14ac:dyDescent="0.25">
      <c r="A161" s="112" t="s">
        <v>19</v>
      </c>
      <c r="B161" s="173">
        <f t="shared" ref="B161:D164" si="70">+B142/(B142+B40+B91)*100</f>
        <v>2.2379193258324839</v>
      </c>
      <c r="C161" s="173">
        <f t="shared" si="70"/>
        <v>2.749464704125459</v>
      </c>
      <c r="D161" s="173">
        <f t="shared" si="70"/>
        <v>1.6959199864504684</v>
      </c>
      <c r="E161" s="173"/>
      <c r="F161" s="173">
        <f t="shared" ref="F161:H164" si="71">+F142/(F142+F40+F91)*100</f>
        <v>0.74435286747816687</v>
      </c>
      <c r="G161" s="173">
        <f t="shared" si="71"/>
        <v>0.90165703460348667</v>
      </c>
      <c r="H161" s="173">
        <f t="shared" si="71"/>
        <v>0.57917002417405317</v>
      </c>
      <c r="I161" s="173"/>
      <c r="J161" s="173">
        <f t="shared" ref="J161:L164" si="72">+J142/(J142+J40+J91)*100</f>
        <v>5.3190713504315061</v>
      </c>
      <c r="K161" s="173">
        <f t="shared" si="72"/>
        <v>6.3841861344935218</v>
      </c>
      <c r="L161" s="173">
        <f t="shared" si="72"/>
        <v>4.1923057681724947</v>
      </c>
      <c r="M161" s="173"/>
      <c r="N161" s="173">
        <f t="shared" ref="N161:P164" si="73">+N142/(N142+N40+N91)*100</f>
        <v>3.2785345232503524</v>
      </c>
      <c r="O161" s="173">
        <f t="shared" si="73"/>
        <v>4.0079848598760792</v>
      </c>
      <c r="P161" s="173">
        <f t="shared" si="73"/>
        <v>2.4956874965221747</v>
      </c>
      <c r="Q161" s="173"/>
      <c r="R161" s="173">
        <f t="shared" ref="R161:T164" si="74">+R142/(R142+R40+R91)*100</f>
        <v>2.1380429191342309</v>
      </c>
      <c r="S161" s="173">
        <f t="shared" si="74"/>
        <v>2.6785942492012778</v>
      </c>
      <c r="T161" s="173">
        <f t="shared" si="74"/>
        <v>1.5616483157091463</v>
      </c>
      <c r="U161" s="173"/>
      <c r="V161" s="173">
        <f t="shared" ref="V161:X164" si="75">+V142/(V142+V40+V91)*100</f>
        <v>1.3791735537190084</v>
      </c>
      <c r="W161" s="173">
        <f t="shared" si="75"/>
        <v>1.8157000103018441</v>
      </c>
      <c r="X161" s="173">
        <f t="shared" si="75"/>
        <v>0.91855314291925971</v>
      </c>
      <c r="Y161" s="173"/>
      <c r="Z161" s="173">
        <f t="shared" ref="Z161:AB164" si="76">+Z142/(Z142+Z40+Z91)*100</f>
        <v>0.34786930053422782</v>
      </c>
      <c r="AA161" s="173">
        <f t="shared" si="76"/>
        <v>0.43279569892473119</v>
      </c>
      <c r="AB161" s="173">
        <f t="shared" si="76"/>
        <v>0.25822195737918902</v>
      </c>
    </row>
    <row r="162" spans="1:28" ht="15" customHeight="1" x14ac:dyDescent="0.25">
      <c r="A162" s="107" t="s">
        <v>73</v>
      </c>
      <c r="B162" s="125">
        <f t="shared" si="70"/>
        <v>2.4396277171392349</v>
      </c>
      <c r="C162" s="125">
        <f t="shared" si="70"/>
        <v>2.9921318015588638</v>
      </c>
      <c r="D162" s="125">
        <f t="shared" si="70"/>
        <v>1.8526966374806859</v>
      </c>
      <c r="E162" s="125"/>
      <c r="F162" s="125">
        <f t="shared" si="71"/>
        <v>0.78635896881586764</v>
      </c>
      <c r="G162" s="125">
        <f t="shared" si="71"/>
        <v>0.9544903232610874</v>
      </c>
      <c r="H162" s="125">
        <f t="shared" si="71"/>
        <v>0.60965471373940028</v>
      </c>
      <c r="I162" s="125"/>
      <c r="J162" s="125">
        <f t="shared" si="72"/>
        <v>5.8112895921574896</v>
      </c>
      <c r="K162" s="125">
        <f t="shared" si="72"/>
        <v>6.9644012944983817</v>
      </c>
      <c r="L162" s="125">
        <f t="shared" si="72"/>
        <v>4.5894713740981539</v>
      </c>
      <c r="M162" s="125"/>
      <c r="N162" s="125">
        <f t="shared" si="73"/>
        <v>3.5780127722962107</v>
      </c>
      <c r="O162" s="125">
        <f t="shared" si="73"/>
        <v>4.3629025381576332</v>
      </c>
      <c r="P162" s="125">
        <f t="shared" si="73"/>
        <v>2.7314530962599632</v>
      </c>
      <c r="Q162" s="125"/>
      <c r="R162" s="125">
        <f t="shared" si="74"/>
        <v>2.3292647486195874</v>
      </c>
      <c r="S162" s="125">
        <f t="shared" si="74"/>
        <v>2.9155175325040803</v>
      </c>
      <c r="T162" s="125">
        <f t="shared" si="74"/>
        <v>1.7034188547737787</v>
      </c>
      <c r="U162" s="125"/>
      <c r="V162" s="125">
        <f t="shared" si="75"/>
        <v>1.5057920669757707</v>
      </c>
      <c r="W162" s="125">
        <f t="shared" si="75"/>
        <v>1.9770660340055357</v>
      </c>
      <c r="X162" s="125">
        <f t="shared" si="75"/>
        <v>1.0061386435095074</v>
      </c>
      <c r="Y162" s="125"/>
      <c r="Z162" s="125">
        <f t="shared" si="76"/>
        <v>0.37470228613904943</v>
      </c>
      <c r="AA162" s="125">
        <f t="shared" si="76"/>
        <v>0.46320882752109516</v>
      </c>
      <c r="AB162" s="125">
        <f t="shared" si="76"/>
        <v>0.28103044496487117</v>
      </c>
    </row>
    <row r="163" spans="1:28" ht="15" customHeight="1" x14ac:dyDescent="0.25">
      <c r="A163" s="107" t="s">
        <v>74</v>
      </c>
      <c r="B163" s="125">
        <f t="shared" si="70"/>
        <v>0.19213350533856668</v>
      </c>
      <c r="C163" s="125">
        <f t="shared" si="70"/>
        <v>0.25145792092450914</v>
      </c>
      <c r="D163" s="125">
        <f t="shared" si="70"/>
        <v>0.12963589223311917</v>
      </c>
      <c r="E163" s="125"/>
      <c r="F163" s="125">
        <f t="shared" si="71"/>
        <v>0.28989929813854132</v>
      </c>
      <c r="G163" s="125">
        <f t="shared" si="71"/>
        <v>0.32670032670032667</v>
      </c>
      <c r="H163" s="125">
        <f t="shared" si="71"/>
        <v>0.25101976780671476</v>
      </c>
      <c r="I163" s="125"/>
      <c r="J163" s="125">
        <f t="shared" si="72"/>
        <v>0.19163206643244968</v>
      </c>
      <c r="K163" s="125">
        <f t="shared" si="72"/>
        <v>0.27906976744186046</v>
      </c>
      <c r="L163" s="125">
        <f t="shared" si="72"/>
        <v>9.8781692459664158E-2</v>
      </c>
      <c r="M163" s="125"/>
      <c r="N163" s="125">
        <f t="shared" si="73"/>
        <v>0.271692986924775</v>
      </c>
      <c r="O163" s="125">
        <f t="shared" si="73"/>
        <v>0.33112582781456956</v>
      </c>
      <c r="P163" s="125">
        <f t="shared" si="73"/>
        <v>0.20913210177762287</v>
      </c>
      <c r="Q163" s="125"/>
      <c r="R163" s="125">
        <f t="shared" si="74"/>
        <v>0.21186440677966101</v>
      </c>
      <c r="S163" s="125">
        <f t="shared" si="74"/>
        <v>0.28275212064090482</v>
      </c>
      <c r="T163" s="125">
        <f t="shared" si="74"/>
        <v>0.13545546901456146</v>
      </c>
      <c r="U163" s="125"/>
      <c r="V163" s="125">
        <f t="shared" si="75"/>
        <v>8.4274397438058313E-2</v>
      </c>
      <c r="W163" s="125">
        <f t="shared" si="75"/>
        <v>0.13328890369876709</v>
      </c>
      <c r="X163" s="125">
        <f t="shared" si="75"/>
        <v>3.4106412005457026E-2</v>
      </c>
      <c r="Y163" s="125"/>
      <c r="Z163" s="125">
        <f t="shared" si="76"/>
        <v>8.8354833009365613E-2</v>
      </c>
      <c r="AA163" s="125">
        <f t="shared" si="76"/>
        <v>0.1381692573402418</v>
      </c>
      <c r="AB163" s="125">
        <f t="shared" si="76"/>
        <v>3.6179450072358899E-2</v>
      </c>
    </row>
    <row r="164" spans="1:28" ht="15" customHeight="1" x14ac:dyDescent="0.25">
      <c r="A164" s="107" t="s">
        <v>245</v>
      </c>
      <c r="B164" s="125">
        <f t="shared" si="70"/>
        <v>0.26845637583892618</v>
      </c>
      <c r="C164" s="125">
        <f t="shared" si="70"/>
        <v>0.36585365853658541</v>
      </c>
      <c r="D164" s="125">
        <f t="shared" si="70"/>
        <v>0.18148820326678766</v>
      </c>
      <c r="E164" s="125"/>
      <c r="F164" s="125">
        <f t="shared" si="71"/>
        <v>0.59031877213695394</v>
      </c>
      <c r="G164" s="125">
        <f t="shared" si="71"/>
        <v>0.73529411764705876</v>
      </c>
      <c r="H164" s="125">
        <f t="shared" si="71"/>
        <v>0.45558086560364464</v>
      </c>
      <c r="I164" s="125"/>
      <c r="J164" s="125">
        <f t="shared" si="72"/>
        <v>0.10752688172043011</v>
      </c>
      <c r="K164" s="125">
        <f t="shared" si="72"/>
        <v>0.22624434389140274</v>
      </c>
      <c r="L164" s="125">
        <f t="shared" si="72"/>
        <v>0</v>
      </c>
      <c r="M164" s="125"/>
      <c r="N164" s="125">
        <f t="shared" si="73"/>
        <v>0.12150668286755771</v>
      </c>
      <c r="O164" s="125">
        <f t="shared" si="73"/>
        <v>0.27027027027027029</v>
      </c>
      <c r="P164" s="125">
        <f t="shared" si="73"/>
        <v>0</v>
      </c>
      <c r="Q164" s="125"/>
      <c r="R164" s="125">
        <f t="shared" si="74"/>
        <v>0.58072009291521487</v>
      </c>
      <c r="S164" s="125">
        <f t="shared" si="74"/>
        <v>0.73529411764705876</v>
      </c>
      <c r="T164" s="125">
        <f t="shared" si="74"/>
        <v>0.44150110375275936</v>
      </c>
      <c r="U164" s="125"/>
      <c r="V164" s="125">
        <f t="shared" si="75"/>
        <v>0.22446689113355783</v>
      </c>
      <c r="W164" s="125">
        <f t="shared" si="75"/>
        <v>0.23752969121140144</v>
      </c>
      <c r="X164" s="125">
        <f t="shared" si="75"/>
        <v>0.21276595744680851</v>
      </c>
      <c r="Y164" s="125"/>
      <c r="Z164" s="125">
        <f t="shared" si="76"/>
        <v>0</v>
      </c>
      <c r="AA164" s="125">
        <f t="shared" si="76"/>
        <v>0</v>
      </c>
      <c r="AB164" s="125">
        <f t="shared" si="76"/>
        <v>0</v>
      </c>
    </row>
    <row r="165" spans="1:28" ht="15" customHeight="1" x14ac:dyDescent="0.25">
      <c r="A165" s="126"/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</row>
    <row r="166" spans="1:28" ht="15" customHeight="1" x14ac:dyDescent="0.25">
      <c r="A166" s="112" t="s">
        <v>419</v>
      </c>
      <c r="B166" s="127"/>
      <c r="C166" s="127"/>
      <c r="D166" s="127"/>
      <c r="E166" s="128"/>
      <c r="F166" s="127"/>
      <c r="G166" s="127"/>
      <c r="H166" s="127"/>
      <c r="I166" s="128"/>
      <c r="J166" s="127"/>
      <c r="K166" s="127"/>
      <c r="L166" s="127"/>
      <c r="M166" s="128"/>
      <c r="N166" s="127"/>
      <c r="O166" s="127"/>
      <c r="P166" s="127"/>
      <c r="Q166" s="128"/>
      <c r="R166" s="127"/>
      <c r="S166" s="127"/>
      <c r="T166" s="127"/>
      <c r="U166" s="128"/>
      <c r="V166" s="127"/>
      <c r="W166" s="127"/>
      <c r="X166" s="127"/>
      <c r="Y166" s="128"/>
      <c r="Z166" s="127"/>
      <c r="AA166" s="127"/>
      <c r="AB166" s="127"/>
    </row>
    <row r="167" spans="1:28" ht="15" customHeight="1" x14ac:dyDescent="0.25">
      <c r="A167" s="137" t="s">
        <v>19</v>
      </c>
      <c r="B167" s="173">
        <f t="shared" ref="B167:D170" si="77">+B148/(B148+B46+B97)*100</f>
        <v>1.9203289358446036</v>
      </c>
      <c r="C167" s="173">
        <f t="shared" si="77"/>
        <v>2.38641606202405</v>
      </c>
      <c r="D167" s="173">
        <f t="shared" si="77"/>
        <v>1.4295628036086052</v>
      </c>
      <c r="E167" s="173"/>
      <c r="F167" s="173">
        <f t="shared" ref="F167:H170" si="78">+F148/(F148+F46+F97)*100</f>
        <v>0.68191355434326484</v>
      </c>
      <c r="G167" s="173">
        <f t="shared" si="78"/>
        <v>0.82186151633449767</v>
      </c>
      <c r="H167" s="173">
        <f t="shared" si="78"/>
        <v>0.53590568060021437</v>
      </c>
      <c r="I167" s="173"/>
      <c r="J167" s="173">
        <f t="shared" ref="J167:L170" si="79">+J148/(J148+J46+J97)*100</f>
        <v>4.8095877745407609</v>
      </c>
      <c r="K167" s="173">
        <f t="shared" si="79"/>
        <v>5.8066264652076693</v>
      </c>
      <c r="L167" s="173">
        <f t="shared" si="79"/>
        <v>3.751123898579392</v>
      </c>
      <c r="M167" s="173"/>
      <c r="N167" s="173">
        <f t="shared" ref="N167:P170" si="80">+N148/(N148+N46+N97)*100</f>
        <v>2.6155671207714679</v>
      </c>
      <c r="O167" s="173">
        <f t="shared" si="80"/>
        <v>3.2739975472890115</v>
      </c>
      <c r="P167" s="173">
        <f t="shared" si="80"/>
        <v>1.91678169986196</v>
      </c>
      <c r="Q167" s="173"/>
      <c r="R167" s="173">
        <f t="shared" ref="R167:T170" si="81">+R148/(R148+R46+R97)*100</f>
        <v>1.7531452393359637</v>
      </c>
      <c r="S167" s="173">
        <f t="shared" si="81"/>
        <v>2.2252826906349665</v>
      </c>
      <c r="T167" s="173">
        <f t="shared" si="81"/>
        <v>1.2547819433817904</v>
      </c>
      <c r="U167" s="173"/>
      <c r="V167" s="173">
        <f t="shared" ref="V167:X170" si="82">+V148/(V148+V46+V97)*100</f>
        <v>1.2464493945283301</v>
      </c>
      <c r="W167" s="173">
        <f t="shared" si="82"/>
        <v>1.6371923427529627</v>
      </c>
      <c r="X167" s="173">
        <f t="shared" si="82"/>
        <v>0.83566527389121026</v>
      </c>
      <c r="Y167" s="173"/>
      <c r="Z167" s="173">
        <f t="shared" ref="Z167:AB170" si="83">+Z148/(Z148+Z46+Z97)*100</f>
        <v>0.24518388791593695</v>
      </c>
      <c r="AA167" s="173">
        <f t="shared" si="83"/>
        <v>0.32372319762349083</v>
      </c>
      <c r="AB167" s="173">
        <f t="shared" si="83"/>
        <v>0.16313213703099511</v>
      </c>
    </row>
    <row r="168" spans="1:28" ht="15" customHeight="1" x14ac:dyDescent="0.25">
      <c r="A168" s="107" t="s">
        <v>73</v>
      </c>
      <c r="B168" s="125">
        <f t="shared" si="77"/>
        <v>2.1599792653198464</v>
      </c>
      <c r="C168" s="125">
        <f t="shared" si="77"/>
        <v>2.677859076557993</v>
      </c>
      <c r="D168" s="125">
        <f t="shared" si="77"/>
        <v>1.6130774493212832</v>
      </c>
      <c r="E168" s="129"/>
      <c r="F168" s="125">
        <f t="shared" si="78"/>
        <v>0.73235951468710092</v>
      </c>
      <c r="G168" s="125">
        <f t="shared" si="78"/>
        <v>0.8829159667148494</v>
      </c>
      <c r="H168" s="125">
        <f t="shared" si="78"/>
        <v>0.57515806648990409</v>
      </c>
      <c r="I168" s="129"/>
      <c r="J168" s="125">
        <f t="shared" si="79"/>
        <v>5.4401268834258527</v>
      </c>
      <c r="K168" s="125">
        <f t="shared" si="79"/>
        <v>6.5505708684119481</v>
      </c>
      <c r="L168" s="125">
        <f t="shared" si="79"/>
        <v>4.2575838211814796</v>
      </c>
      <c r="M168" s="129"/>
      <c r="N168" s="125">
        <f t="shared" si="80"/>
        <v>2.9458581365430323</v>
      </c>
      <c r="O168" s="125">
        <f t="shared" si="80"/>
        <v>3.6742968156094262</v>
      </c>
      <c r="P168" s="125">
        <f t="shared" si="80"/>
        <v>2.1683270973267819</v>
      </c>
      <c r="Q168" s="129"/>
      <c r="R168" s="125">
        <f t="shared" si="81"/>
        <v>1.9659992765803529</v>
      </c>
      <c r="S168" s="125">
        <f t="shared" si="81"/>
        <v>2.4946129620421016</v>
      </c>
      <c r="T168" s="125">
        <f t="shared" si="81"/>
        <v>1.4081427384440461</v>
      </c>
      <c r="U168" s="129"/>
      <c r="V168" s="125">
        <f t="shared" si="82"/>
        <v>1.4050026609898882</v>
      </c>
      <c r="W168" s="125">
        <f t="shared" si="82"/>
        <v>1.8388900393456202</v>
      </c>
      <c r="X168" s="125">
        <f t="shared" si="82"/>
        <v>0.94612352168199731</v>
      </c>
      <c r="Y168" s="129"/>
      <c r="Z168" s="125">
        <f t="shared" si="83"/>
        <v>0.26814404432132966</v>
      </c>
      <c r="AA168" s="125">
        <f t="shared" si="83"/>
        <v>0.35092279698466339</v>
      </c>
      <c r="AB168" s="125">
        <f t="shared" si="83"/>
        <v>0.18146350315292836</v>
      </c>
    </row>
    <row r="169" spans="1:28" ht="15" customHeight="1" x14ac:dyDescent="0.25">
      <c r="A169" s="107" t="s">
        <v>74</v>
      </c>
      <c r="B169" s="125">
        <f t="shared" si="77"/>
        <v>0.19604451363662573</v>
      </c>
      <c r="C169" s="125">
        <f t="shared" si="77"/>
        <v>0.26410429309957295</v>
      </c>
      <c r="D169" s="125">
        <f t="shared" si="77"/>
        <v>0.12433392539964476</v>
      </c>
      <c r="E169" s="129"/>
      <c r="F169" s="125">
        <f t="shared" si="78"/>
        <v>0.28878549655061769</v>
      </c>
      <c r="G169" s="125">
        <f t="shared" si="78"/>
        <v>0.3440725680325305</v>
      </c>
      <c r="H169" s="125">
        <f t="shared" si="78"/>
        <v>0.23056653491436099</v>
      </c>
      <c r="I169" s="129"/>
      <c r="J169" s="125">
        <f t="shared" si="79"/>
        <v>0.20157903578027886</v>
      </c>
      <c r="K169" s="125">
        <f t="shared" si="79"/>
        <v>0.2938295788442703</v>
      </c>
      <c r="L169" s="125">
        <f t="shared" si="79"/>
        <v>0.10380622837370243</v>
      </c>
      <c r="M169" s="129"/>
      <c r="N169" s="125">
        <f t="shared" si="80"/>
        <v>0.26881720430107531</v>
      </c>
      <c r="O169" s="125">
        <f t="shared" si="80"/>
        <v>0.34952813701502972</v>
      </c>
      <c r="P169" s="125">
        <f t="shared" si="80"/>
        <v>0.18389113644722324</v>
      </c>
      <c r="Q169" s="129"/>
      <c r="R169" s="125">
        <f t="shared" si="81"/>
        <v>0.22138964577656678</v>
      </c>
      <c r="S169" s="125">
        <f t="shared" si="81"/>
        <v>0.2948885976408912</v>
      </c>
      <c r="T169" s="125">
        <f t="shared" si="81"/>
        <v>0.14184397163120568</v>
      </c>
      <c r="U169" s="129"/>
      <c r="V169" s="125">
        <f t="shared" si="82"/>
        <v>8.855827134254339E-2</v>
      </c>
      <c r="W169" s="125">
        <f t="shared" si="82"/>
        <v>0.13990905911157747</v>
      </c>
      <c r="X169" s="125">
        <f t="shared" si="82"/>
        <v>3.5880875493362038E-2</v>
      </c>
      <c r="Y169" s="129"/>
      <c r="Z169" s="125">
        <f t="shared" si="83"/>
        <v>9.2558311736393936E-2</v>
      </c>
      <c r="AA169" s="125">
        <f t="shared" si="83"/>
        <v>0.14471780028943559</v>
      </c>
      <c r="AB169" s="125">
        <f t="shared" si="83"/>
        <v>3.7907505686125852E-2</v>
      </c>
    </row>
    <row r="170" spans="1:28" ht="15" customHeight="1" x14ac:dyDescent="0.25">
      <c r="A170" s="107" t="s">
        <v>245</v>
      </c>
      <c r="B170" s="125">
        <f t="shared" si="77"/>
        <v>0.26845637583892618</v>
      </c>
      <c r="C170" s="125">
        <f t="shared" si="77"/>
        <v>0.36585365853658541</v>
      </c>
      <c r="D170" s="125">
        <f t="shared" si="77"/>
        <v>0.18148820326678766</v>
      </c>
      <c r="E170" s="129"/>
      <c r="F170" s="125">
        <f t="shared" si="78"/>
        <v>0.59031877213695394</v>
      </c>
      <c r="G170" s="125">
        <f t="shared" si="78"/>
        <v>0.73529411764705876</v>
      </c>
      <c r="H170" s="125">
        <f t="shared" si="78"/>
        <v>0.45558086560364464</v>
      </c>
      <c r="I170" s="129"/>
      <c r="J170" s="125">
        <f t="shared" si="79"/>
        <v>0.10752688172043011</v>
      </c>
      <c r="K170" s="125">
        <f t="shared" si="79"/>
        <v>0.22624434389140274</v>
      </c>
      <c r="L170" s="125">
        <f t="shared" si="79"/>
        <v>0</v>
      </c>
      <c r="M170" s="129"/>
      <c r="N170" s="125">
        <f t="shared" si="80"/>
        <v>0.12150668286755771</v>
      </c>
      <c r="O170" s="125">
        <f t="shared" si="80"/>
        <v>0.27027027027027029</v>
      </c>
      <c r="P170" s="125">
        <f t="shared" si="80"/>
        <v>0</v>
      </c>
      <c r="Q170" s="129"/>
      <c r="R170" s="125">
        <f t="shared" si="81"/>
        <v>0.58072009291521487</v>
      </c>
      <c r="S170" s="125">
        <f t="shared" si="81"/>
        <v>0.73529411764705876</v>
      </c>
      <c r="T170" s="125">
        <f t="shared" si="81"/>
        <v>0.44150110375275936</v>
      </c>
      <c r="U170" s="129"/>
      <c r="V170" s="125">
        <f t="shared" si="82"/>
        <v>0.22446689113355783</v>
      </c>
      <c r="W170" s="125">
        <f t="shared" si="82"/>
        <v>0.23752969121140144</v>
      </c>
      <c r="X170" s="125">
        <f t="shared" si="82"/>
        <v>0.21276595744680851</v>
      </c>
      <c r="Y170" s="129"/>
      <c r="Z170" s="125">
        <f t="shared" si="83"/>
        <v>0</v>
      </c>
      <c r="AA170" s="125">
        <f t="shared" si="83"/>
        <v>0</v>
      </c>
      <c r="AB170" s="125">
        <f t="shared" si="83"/>
        <v>0</v>
      </c>
    </row>
    <row r="171" spans="1:28" ht="15" customHeight="1" x14ac:dyDescent="0.25"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</row>
    <row r="172" spans="1:28" ht="15" customHeight="1" x14ac:dyDescent="0.25">
      <c r="A172" s="138" t="s">
        <v>420</v>
      </c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</row>
    <row r="173" spans="1:28" ht="15" customHeight="1" x14ac:dyDescent="0.25">
      <c r="A173" s="139" t="s">
        <v>19</v>
      </c>
      <c r="B173" s="173">
        <f t="shared" ref="B173:D175" si="84">+B154/(B154+B52+B103)*100</f>
        <v>2.9941171305645797</v>
      </c>
      <c r="C173" s="173">
        <f t="shared" si="84"/>
        <v>3.6051174875734295</v>
      </c>
      <c r="D173" s="173">
        <f t="shared" si="84"/>
        <v>2.3370588592601589</v>
      </c>
      <c r="E173" s="173"/>
      <c r="F173" s="173">
        <f t="shared" ref="F173:H175" si="85">+F154/(F154+F52+F103)*100</f>
        <v>0.89178811774906075</v>
      </c>
      <c r="G173" s="173">
        <f t="shared" si="85"/>
        <v>1.0880870469637571</v>
      </c>
      <c r="H173" s="173">
        <f t="shared" si="85"/>
        <v>0.68247739293635901</v>
      </c>
      <c r="I173" s="173"/>
      <c r="J173" s="173">
        <f t="shared" ref="J173:L175" si="86">+J154/(J154+J52+J103)*100</f>
        <v>6.4897582875696482</v>
      </c>
      <c r="K173" s="173">
        <f t="shared" si="86"/>
        <v>7.7188038202599039</v>
      </c>
      <c r="L173" s="173">
        <f t="shared" si="86"/>
        <v>5.2000328596073278</v>
      </c>
      <c r="M173" s="173"/>
      <c r="N173" s="173">
        <f t="shared" ref="N173:P175" si="87">+N154/(N154+N52+N103)*100</f>
        <v>4.8357377196530491</v>
      </c>
      <c r="O173" s="173">
        <f t="shared" si="87"/>
        <v>5.7013031550068582</v>
      </c>
      <c r="P173" s="173">
        <f t="shared" si="87"/>
        <v>3.8821195806177387</v>
      </c>
      <c r="Q173" s="173"/>
      <c r="R173" s="173">
        <f t="shared" ref="R173:T175" si="88">+R154/(R154+R52+R103)*100</f>
        <v>3.0744849445324882</v>
      </c>
      <c r="S173" s="173">
        <f t="shared" si="88"/>
        <v>3.7631145408826847</v>
      </c>
      <c r="T173" s="173">
        <f t="shared" si="88"/>
        <v>2.3218347232752086</v>
      </c>
      <c r="U173" s="173"/>
      <c r="V173" s="173">
        <f t="shared" ref="V173:X175" si="89">+V154/(V154+V52+V103)*100</f>
        <v>1.7003572559128113</v>
      </c>
      <c r="W173" s="173">
        <f t="shared" si="89"/>
        <v>2.2450232394983773</v>
      </c>
      <c r="X173" s="173">
        <f t="shared" si="89"/>
        <v>1.1204481792717087</v>
      </c>
      <c r="Y173" s="173"/>
      <c r="Z173" s="173">
        <f t="shared" ref="Z173:AB175" si="90">+Z154/(Z154+Z52+Z103)*100</f>
        <v>0.59854638734501919</v>
      </c>
      <c r="AA173" s="173">
        <f t="shared" si="90"/>
        <v>0.69450790459654566</v>
      </c>
      <c r="AB173" s="173">
        <f t="shared" si="90"/>
        <v>0.49465769687376338</v>
      </c>
    </row>
    <row r="174" spans="1:28" ht="15" customHeight="1" x14ac:dyDescent="0.25">
      <c r="A174" s="107" t="s">
        <v>73</v>
      </c>
      <c r="B174" s="125">
        <f t="shared" si="84"/>
        <v>3.031403562084479</v>
      </c>
      <c r="C174" s="125">
        <f t="shared" si="84"/>
        <v>3.6512635688848842</v>
      </c>
      <c r="D174" s="125">
        <f t="shared" si="84"/>
        <v>2.3646153846153846</v>
      </c>
      <c r="E174" s="129"/>
      <c r="F174" s="125">
        <f t="shared" si="85"/>
        <v>0.89958158995815907</v>
      </c>
      <c r="G174" s="125">
        <f t="shared" si="85"/>
        <v>1.103090274961473</v>
      </c>
      <c r="H174" s="125">
        <f t="shared" si="85"/>
        <v>0.68274133609886778</v>
      </c>
      <c r="I174" s="129"/>
      <c r="J174" s="125">
        <f t="shared" si="86"/>
        <v>6.5711502557025732</v>
      </c>
      <c r="K174" s="125">
        <f t="shared" si="86"/>
        <v>7.8179511576276557</v>
      </c>
      <c r="L174" s="125">
        <f t="shared" si="86"/>
        <v>5.2635955429901875</v>
      </c>
      <c r="M174" s="129"/>
      <c r="N174" s="125">
        <f t="shared" si="87"/>
        <v>4.8992799197885333</v>
      </c>
      <c r="O174" s="125">
        <f t="shared" si="87"/>
        <v>5.7800956106040848</v>
      </c>
      <c r="P174" s="125">
        <f t="shared" si="87"/>
        <v>3.928331896138737</v>
      </c>
      <c r="Q174" s="129"/>
      <c r="R174" s="125">
        <f t="shared" si="88"/>
        <v>3.1116814078181569</v>
      </c>
      <c r="S174" s="125">
        <f t="shared" si="88"/>
        <v>3.8063497631994387</v>
      </c>
      <c r="T174" s="125">
        <f t="shared" si="88"/>
        <v>2.3514732699875229</v>
      </c>
      <c r="U174" s="129"/>
      <c r="V174" s="125">
        <f t="shared" si="89"/>
        <v>1.7227160267570787</v>
      </c>
      <c r="W174" s="125">
        <f t="shared" si="89"/>
        <v>2.2733327413195985</v>
      </c>
      <c r="X174" s="125">
        <f t="shared" si="89"/>
        <v>1.1358258400378609</v>
      </c>
      <c r="Y174" s="129"/>
      <c r="Z174" s="125">
        <f t="shared" si="90"/>
        <v>0.60594402231412914</v>
      </c>
      <c r="AA174" s="125">
        <f t="shared" si="90"/>
        <v>0.70292267850536438</v>
      </c>
      <c r="AB174" s="125">
        <f t="shared" si="90"/>
        <v>0.50090162292125828</v>
      </c>
    </row>
    <row r="175" spans="1:28" ht="15" customHeight="1" x14ac:dyDescent="0.25">
      <c r="A175" s="107" t="s">
        <v>74</v>
      </c>
      <c r="B175" s="125">
        <f t="shared" si="84"/>
        <v>0.11448196908986834</v>
      </c>
      <c r="C175" s="125">
        <f t="shared" si="84"/>
        <v>0</v>
      </c>
      <c r="D175" s="125">
        <f t="shared" si="84"/>
        <v>0.23474178403755869</v>
      </c>
      <c r="E175" s="129"/>
      <c r="F175" s="125">
        <f t="shared" si="85"/>
        <v>0.3115264797507788</v>
      </c>
      <c r="G175" s="125">
        <f t="shared" si="85"/>
        <v>0</v>
      </c>
      <c r="H175" s="125">
        <f t="shared" si="85"/>
        <v>0.66225165562913912</v>
      </c>
      <c r="I175" s="129"/>
      <c r="J175" s="125">
        <f t="shared" si="86"/>
        <v>0</v>
      </c>
      <c r="K175" s="125">
        <f t="shared" si="86"/>
        <v>0</v>
      </c>
      <c r="L175" s="125">
        <f t="shared" si="86"/>
        <v>0</v>
      </c>
      <c r="M175" s="129"/>
      <c r="N175" s="125">
        <f t="shared" si="87"/>
        <v>0.3236245954692557</v>
      </c>
      <c r="O175" s="125">
        <f t="shared" si="87"/>
        <v>0</v>
      </c>
      <c r="P175" s="125">
        <f t="shared" si="87"/>
        <v>0.66666666666666674</v>
      </c>
      <c r="Q175" s="129"/>
      <c r="R175" s="125">
        <f t="shared" si="88"/>
        <v>0</v>
      </c>
      <c r="S175" s="125">
        <f t="shared" si="88"/>
        <v>0</v>
      </c>
      <c r="T175" s="125">
        <f t="shared" si="88"/>
        <v>0</v>
      </c>
      <c r="U175" s="129"/>
      <c r="V175" s="125">
        <f t="shared" si="89"/>
        <v>0</v>
      </c>
      <c r="W175" s="125">
        <f t="shared" si="89"/>
        <v>0</v>
      </c>
      <c r="X175" s="125">
        <f t="shared" si="89"/>
        <v>0</v>
      </c>
      <c r="Y175" s="129"/>
      <c r="Z175" s="125">
        <f t="shared" si="90"/>
        <v>0</v>
      </c>
      <c r="AA175" s="125">
        <f t="shared" si="90"/>
        <v>0</v>
      </c>
      <c r="AB175" s="125">
        <f t="shared" si="90"/>
        <v>0</v>
      </c>
    </row>
    <row r="176" spans="1:28" ht="15" customHeight="1" thickBot="1" x14ac:dyDescent="0.3">
      <c r="A176" s="122" t="s">
        <v>245</v>
      </c>
      <c r="B176" s="131" t="s">
        <v>61</v>
      </c>
      <c r="C176" s="131" t="s">
        <v>61</v>
      </c>
      <c r="D176" s="131" t="s">
        <v>61</v>
      </c>
      <c r="E176" s="132"/>
      <c r="F176" s="131" t="s">
        <v>61</v>
      </c>
      <c r="G176" s="131" t="s">
        <v>61</v>
      </c>
      <c r="H176" s="131" t="s">
        <v>61</v>
      </c>
      <c r="I176" s="132"/>
      <c r="J176" s="131" t="s">
        <v>61</v>
      </c>
      <c r="K176" s="131" t="s">
        <v>61</v>
      </c>
      <c r="L176" s="131" t="s">
        <v>61</v>
      </c>
      <c r="M176" s="132"/>
      <c r="N176" s="131" t="s">
        <v>61</v>
      </c>
      <c r="O176" s="131" t="s">
        <v>61</v>
      </c>
      <c r="P176" s="131" t="s">
        <v>61</v>
      </c>
      <c r="Q176" s="132"/>
      <c r="R176" s="131" t="s">
        <v>61</v>
      </c>
      <c r="S176" s="131" t="s">
        <v>61</v>
      </c>
      <c r="T176" s="131" t="s">
        <v>61</v>
      </c>
      <c r="U176" s="132"/>
      <c r="V176" s="131" t="s">
        <v>61</v>
      </c>
      <c r="W176" s="131" t="s">
        <v>61</v>
      </c>
      <c r="X176" s="131" t="s">
        <v>61</v>
      </c>
      <c r="Y176" s="132"/>
      <c r="Z176" s="131" t="s">
        <v>61</v>
      </c>
      <c r="AA176" s="131" t="s">
        <v>61</v>
      </c>
      <c r="AB176" s="131" t="s">
        <v>61</v>
      </c>
    </row>
    <row r="177" spans="1:28" ht="15" customHeight="1" x14ac:dyDescent="0.25">
      <c r="A177" s="341" t="s">
        <v>238</v>
      </c>
      <c r="B177" s="341"/>
      <c r="C177" s="341"/>
      <c r="D177" s="341"/>
      <c r="E177" s="341"/>
      <c r="F177" s="341"/>
      <c r="G177" s="341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</row>
    <row r="178" spans="1:28" ht="15" customHeight="1" x14ac:dyDescent="0.25">
      <c r="A178" s="342" t="s">
        <v>224</v>
      </c>
      <c r="B178" s="342"/>
      <c r="C178" s="342"/>
      <c r="D178" s="342"/>
      <c r="E178" s="342"/>
      <c r="F178" s="342"/>
      <c r="G178" s="342"/>
      <c r="H178" s="342"/>
      <c r="I178" s="342"/>
      <c r="J178" s="342"/>
      <c r="K178" s="342"/>
      <c r="L178" s="342"/>
      <c r="M178" s="342"/>
      <c r="N178" s="342"/>
      <c r="O178" s="342"/>
      <c r="P178" s="342"/>
      <c r="Q178" s="342"/>
      <c r="R178" s="342"/>
      <c r="S178" s="342"/>
      <c r="T178" s="342"/>
      <c r="U178" s="342"/>
      <c r="V178" s="342"/>
      <c r="W178" s="342"/>
      <c r="X178" s="342"/>
      <c r="Y178" s="342"/>
      <c r="Z178" s="342"/>
      <c r="AA178" s="342"/>
      <c r="AB178" s="342"/>
    </row>
  </sheetData>
  <mergeCells count="70">
    <mergeCell ref="AD2:AE3"/>
    <mergeCell ref="AD30:AE31"/>
    <mergeCell ref="AD81:AE82"/>
    <mergeCell ref="AD132:AE133"/>
    <mergeCell ref="A140:AB140"/>
    <mergeCell ref="A135:AB135"/>
    <mergeCell ref="B137:D137"/>
    <mergeCell ref="F137:H137"/>
    <mergeCell ref="J137:L137"/>
    <mergeCell ref="N137:P137"/>
    <mergeCell ref="R137:T137"/>
    <mergeCell ref="A33:AB33"/>
    <mergeCell ref="A7:A8"/>
    <mergeCell ref="A26:AB26"/>
    <mergeCell ref="A27:AB27"/>
    <mergeCell ref="A29:AB29"/>
    <mergeCell ref="A159:AB159"/>
    <mergeCell ref="Z35:AB35"/>
    <mergeCell ref="B86:D86"/>
    <mergeCell ref="F86:H86"/>
    <mergeCell ref="J86:L86"/>
    <mergeCell ref="N86:P86"/>
    <mergeCell ref="R86:T86"/>
    <mergeCell ref="V86:X86"/>
    <mergeCell ref="Z86:AB86"/>
    <mergeCell ref="A38:AB38"/>
    <mergeCell ref="A57:AB57"/>
    <mergeCell ref="V137:X137"/>
    <mergeCell ref="Z137:AB137"/>
    <mergeCell ref="A89:AB89"/>
    <mergeCell ref="A108:AB108"/>
    <mergeCell ref="A81:AB81"/>
    <mergeCell ref="A177:AB177"/>
    <mergeCell ref="A178:AB178"/>
    <mergeCell ref="B7:D7"/>
    <mergeCell ref="F7:H7"/>
    <mergeCell ref="J7:L7"/>
    <mergeCell ref="N7:P7"/>
    <mergeCell ref="R7:T7"/>
    <mergeCell ref="V7:X7"/>
    <mergeCell ref="Z7:AB7"/>
    <mergeCell ref="B35:D35"/>
    <mergeCell ref="F35:H35"/>
    <mergeCell ref="J35:L35"/>
    <mergeCell ref="N35:P35"/>
    <mergeCell ref="R35:T35"/>
    <mergeCell ref="V35:X35"/>
    <mergeCell ref="A137:A138"/>
    <mergeCell ref="A1:AB1"/>
    <mergeCell ref="A2:AB2"/>
    <mergeCell ref="A3:AB3"/>
    <mergeCell ref="A4:AB4"/>
    <mergeCell ref="A5:AB5"/>
    <mergeCell ref="A134:AB134"/>
    <mergeCell ref="A82:AB82"/>
    <mergeCell ref="A83:AB83"/>
    <mergeCell ref="A84:AB84"/>
    <mergeCell ref="A131:AB131"/>
    <mergeCell ref="A132:AB132"/>
    <mergeCell ref="A133:AB133"/>
    <mergeCell ref="A86:A87"/>
    <mergeCell ref="A126:AB126"/>
    <mergeCell ref="A127:AB127"/>
    <mergeCell ref="A80:AB80"/>
    <mergeCell ref="A30:AB30"/>
    <mergeCell ref="A31:AB31"/>
    <mergeCell ref="A32:AB32"/>
    <mergeCell ref="A35:A36"/>
    <mergeCell ref="A75:AB75"/>
    <mergeCell ref="A76:AB76"/>
  </mergeCells>
  <hyperlinks>
    <hyperlink ref="AD2" r:id="rId1" location="INDICE!A1"/>
    <hyperlink ref="AD2:AE3" location="INDICE!A1" display="INDICE"/>
    <hyperlink ref="AD30" r:id="rId2" location="INDICE!A1"/>
    <hyperlink ref="AD30:AE31" location="INDICE!A1" display="INDICE"/>
    <hyperlink ref="AD81" r:id="rId3" location="INDICE!A1"/>
    <hyperlink ref="AD81:AE82" location="INDICE!A1" display="INDICE"/>
    <hyperlink ref="AD132" r:id="rId4" location="INDICE!A1"/>
    <hyperlink ref="AD132:AE133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5"/>
  <headerFooter alignWithMargins="0"/>
  <rowBreaks count="3" manualBreakCount="3">
    <brk id="28" max="16383" man="1"/>
    <brk id="79" max="16383" man="1"/>
    <brk id="130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workbookViewId="0">
      <selection activeCell="AD2" sqref="AD2:AE3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7109375" style="123" customWidth="1"/>
    <col min="9" max="9" width="1.42578125" style="123" customWidth="1"/>
    <col min="10" max="12" width="7.7109375" style="123" customWidth="1"/>
    <col min="13" max="13" width="1.85546875" style="123" customWidth="1"/>
    <col min="14" max="16" width="7.7109375" style="123" customWidth="1"/>
    <col min="17" max="17" width="1.5703125" style="123" customWidth="1"/>
    <col min="18" max="20" width="7.7109375" style="123" customWidth="1"/>
    <col min="21" max="21" width="1.140625" style="123" customWidth="1"/>
    <col min="22" max="24" width="7.7109375" style="123" customWidth="1"/>
    <col min="25" max="25" width="1.42578125" style="123" customWidth="1"/>
    <col min="26" max="28" width="7.710937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5">
      <c r="A1" s="338" t="s">
        <v>247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29"/>
      <c r="AD1"/>
      <c r="AE1"/>
      <c r="AF1" s="46"/>
    </row>
    <row r="2" spans="1:32" ht="15" customHeight="1" x14ac:dyDescent="0.2">
      <c r="A2" s="338" t="s">
        <v>18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29"/>
      <c r="AD2" s="326" t="s">
        <v>317</v>
      </c>
      <c r="AE2" s="326"/>
      <c r="AF2" s="41"/>
    </row>
    <row r="3" spans="1:32" ht="15" customHeight="1" x14ac:dyDescent="0.2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30"/>
      <c r="AD3" s="326"/>
      <c r="AE3" s="326"/>
      <c r="AF3" s="41"/>
    </row>
    <row r="4" spans="1:32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41"/>
      <c r="AD4" s="41"/>
      <c r="AE4" s="41"/>
      <c r="AF4" s="41"/>
    </row>
    <row r="5" spans="1:32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45" t="s">
        <v>242</v>
      </c>
      <c r="B8" s="343" t="s">
        <v>19</v>
      </c>
      <c r="C8" s="343" t="s">
        <v>243</v>
      </c>
      <c r="D8" s="343"/>
      <c r="E8" s="108"/>
      <c r="F8" s="343" t="s">
        <v>64</v>
      </c>
      <c r="G8" s="343"/>
      <c r="H8" s="343"/>
      <c r="I8" s="108"/>
      <c r="J8" s="343" t="s">
        <v>65</v>
      </c>
      <c r="K8" s="343"/>
      <c r="L8" s="343"/>
      <c r="M8" s="108"/>
      <c r="N8" s="343" t="s">
        <v>66</v>
      </c>
      <c r="O8" s="343"/>
      <c r="P8" s="343"/>
      <c r="Q8" s="108"/>
      <c r="R8" s="343" t="s">
        <v>67</v>
      </c>
      <c r="S8" s="343"/>
      <c r="T8" s="343"/>
      <c r="U8" s="108"/>
      <c r="V8" s="343" t="s">
        <v>68</v>
      </c>
      <c r="W8" s="343"/>
      <c r="X8" s="343"/>
      <c r="Y8" s="108"/>
      <c r="Z8" s="343" t="s">
        <v>69</v>
      </c>
      <c r="AA8" s="343"/>
      <c r="AB8" s="343"/>
    </row>
    <row r="9" spans="1:32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462081</v>
      </c>
      <c r="C11" s="152">
        <f>SUM(C13:C39)</f>
        <v>237719</v>
      </c>
      <c r="D11" s="152">
        <f>SUM(D13:D39)</f>
        <v>224362</v>
      </c>
      <c r="E11" s="152"/>
      <c r="F11" s="152">
        <f>SUM(F13:F39)</f>
        <v>81413</v>
      </c>
      <c r="G11" s="152">
        <f>SUM(G13:G39)</f>
        <v>41701</v>
      </c>
      <c r="H11" s="152">
        <f>SUM(H13:H39)</f>
        <v>39712</v>
      </c>
      <c r="I11" s="152"/>
      <c r="J11" s="152">
        <f>SUM(J13:J39)</f>
        <v>82270</v>
      </c>
      <c r="K11" s="152">
        <f>SUM(K13:K39)</f>
        <v>42292</v>
      </c>
      <c r="L11" s="152">
        <f>SUM(L13:L39)</f>
        <v>39978</v>
      </c>
      <c r="M11" s="152"/>
      <c r="N11" s="152">
        <f>SUM(N13:N39)</f>
        <v>74515</v>
      </c>
      <c r="O11" s="152">
        <f>SUM(O13:O39)</f>
        <v>38573</v>
      </c>
      <c r="P11" s="152">
        <f>SUM(P13:P39)</f>
        <v>35942</v>
      </c>
      <c r="Q11" s="152"/>
      <c r="R11" s="152">
        <f>SUM(R13:R39)</f>
        <v>75817</v>
      </c>
      <c r="S11" s="152">
        <f>SUM(S13:S39)</f>
        <v>39125</v>
      </c>
      <c r="T11" s="152">
        <f>SUM(T13:T39)</f>
        <v>36692</v>
      </c>
      <c r="U11" s="152"/>
      <c r="V11" s="152">
        <f>SUM(V13:V39)</f>
        <v>75625</v>
      </c>
      <c r="W11" s="152">
        <f>SUM(W13:W39)</f>
        <v>38828</v>
      </c>
      <c r="X11" s="152">
        <f>SUM(X13:X39)</f>
        <v>36797</v>
      </c>
      <c r="Y11" s="152"/>
      <c r="Z11" s="152">
        <f>SUM(Z13:Z39)</f>
        <v>72441</v>
      </c>
      <c r="AA11" s="152">
        <f>SUM(AA13:AA39)</f>
        <v>37200</v>
      </c>
      <c r="AB11" s="152">
        <f>SUM(AB13:AB39)</f>
        <v>35241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3">
        <v>28971</v>
      </c>
      <c r="C13" s="263">
        <v>14858</v>
      </c>
      <c r="D13" s="263">
        <v>14113</v>
      </c>
      <c r="E13" s="263"/>
      <c r="F13" s="263">
        <v>5134</v>
      </c>
      <c r="G13" s="263">
        <v>2598</v>
      </c>
      <c r="H13" s="263">
        <v>2536</v>
      </c>
      <c r="I13" s="263"/>
      <c r="J13" s="263">
        <v>4995</v>
      </c>
      <c r="K13" s="263">
        <v>2534</v>
      </c>
      <c r="L13" s="263">
        <v>2461</v>
      </c>
      <c r="M13" s="263"/>
      <c r="N13" s="263">
        <v>4692</v>
      </c>
      <c r="O13" s="263">
        <v>2404</v>
      </c>
      <c r="P13" s="263">
        <v>2288</v>
      </c>
      <c r="Q13" s="263"/>
      <c r="R13" s="263">
        <v>4767</v>
      </c>
      <c r="S13" s="263">
        <v>2460</v>
      </c>
      <c r="T13" s="263">
        <v>2307</v>
      </c>
      <c r="U13" s="263"/>
      <c r="V13" s="263">
        <v>4809</v>
      </c>
      <c r="W13" s="263">
        <v>2506</v>
      </c>
      <c r="X13" s="263">
        <v>2303</v>
      </c>
      <c r="Y13" s="263"/>
      <c r="Z13" s="263">
        <v>4574</v>
      </c>
      <c r="AA13" s="263">
        <v>2356</v>
      </c>
      <c r="AB13" s="263">
        <v>2218</v>
      </c>
    </row>
    <row r="14" spans="1:32" ht="15" customHeight="1" x14ac:dyDescent="0.2">
      <c r="A14" s="107" t="s">
        <v>80</v>
      </c>
      <c r="B14" s="263">
        <v>28118</v>
      </c>
      <c r="C14" s="263">
        <v>14267</v>
      </c>
      <c r="D14" s="263">
        <v>13851</v>
      </c>
      <c r="E14" s="263"/>
      <c r="F14" s="263">
        <v>4927</v>
      </c>
      <c r="G14" s="263">
        <v>2478</v>
      </c>
      <c r="H14" s="263">
        <v>2449</v>
      </c>
      <c r="I14" s="263"/>
      <c r="J14" s="263">
        <v>4825</v>
      </c>
      <c r="K14" s="263">
        <v>2434</v>
      </c>
      <c r="L14" s="263">
        <v>2391</v>
      </c>
      <c r="M14" s="263"/>
      <c r="N14" s="263">
        <v>4526</v>
      </c>
      <c r="O14" s="263">
        <v>2330</v>
      </c>
      <c r="P14" s="263">
        <v>2196</v>
      </c>
      <c r="Q14" s="263"/>
      <c r="R14" s="263">
        <v>4613</v>
      </c>
      <c r="S14" s="263">
        <v>2303</v>
      </c>
      <c r="T14" s="263">
        <v>2310</v>
      </c>
      <c r="U14" s="263"/>
      <c r="V14" s="263">
        <v>4669</v>
      </c>
      <c r="W14" s="263">
        <v>2405</v>
      </c>
      <c r="X14" s="263">
        <v>2264</v>
      </c>
      <c r="Y14" s="263"/>
      <c r="Z14" s="263">
        <v>4558</v>
      </c>
      <c r="AA14" s="263">
        <v>2317</v>
      </c>
      <c r="AB14" s="263">
        <v>2241</v>
      </c>
    </row>
    <row r="15" spans="1:32" ht="15" customHeight="1" x14ac:dyDescent="0.2">
      <c r="A15" s="107" t="s">
        <v>81</v>
      </c>
      <c r="B15" s="263">
        <v>24891</v>
      </c>
      <c r="C15" s="263">
        <v>12801</v>
      </c>
      <c r="D15" s="263">
        <v>12090</v>
      </c>
      <c r="E15" s="263"/>
      <c r="F15" s="263">
        <v>4472</v>
      </c>
      <c r="G15" s="263">
        <v>2340</v>
      </c>
      <c r="H15" s="263">
        <v>2132</v>
      </c>
      <c r="I15" s="263"/>
      <c r="J15" s="263">
        <v>4453</v>
      </c>
      <c r="K15" s="263">
        <v>2323</v>
      </c>
      <c r="L15" s="263">
        <v>2130</v>
      </c>
      <c r="M15" s="263"/>
      <c r="N15" s="263">
        <v>4038</v>
      </c>
      <c r="O15" s="263">
        <v>2069</v>
      </c>
      <c r="P15" s="263">
        <v>1969</v>
      </c>
      <c r="Q15" s="263"/>
      <c r="R15" s="263">
        <v>4088</v>
      </c>
      <c r="S15" s="263">
        <v>2101</v>
      </c>
      <c r="T15" s="263">
        <v>1987</v>
      </c>
      <c r="U15" s="263"/>
      <c r="V15" s="263">
        <v>4042</v>
      </c>
      <c r="W15" s="263">
        <v>2055</v>
      </c>
      <c r="X15" s="263">
        <v>1987</v>
      </c>
      <c r="Y15" s="263"/>
      <c r="Z15" s="263">
        <v>3798</v>
      </c>
      <c r="AA15" s="263">
        <v>1913</v>
      </c>
      <c r="AB15" s="263">
        <v>1885</v>
      </c>
    </row>
    <row r="16" spans="1:32" ht="15" customHeight="1" x14ac:dyDescent="0.2">
      <c r="A16" s="107" t="s">
        <v>82</v>
      </c>
      <c r="B16" s="263">
        <v>27186</v>
      </c>
      <c r="C16" s="263">
        <v>13917</v>
      </c>
      <c r="D16" s="263">
        <v>13269</v>
      </c>
      <c r="E16" s="263"/>
      <c r="F16" s="263">
        <v>4899</v>
      </c>
      <c r="G16" s="263">
        <v>2504</v>
      </c>
      <c r="H16" s="263">
        <v>2395</v>
      </c>
      <c r="I16" s="263"/>
      <c r="J16" s="263">
        <v>4843</v>
      </c>
      <c r="K16" s="263">
        <v>2460</v>
      </c>
      <c r="L16" s="263">
        <v>2383</v>
      </c>
      <c r="M16" s="263"/>
      <c r="N16" s="263">
        <v>4366</v>
      </c>
      <c r="O16" s="263">
        <v>2206</v>
      </c>
      <c r="P16" s="263">
        <v>2160</v>
      </c>
      <c r="Q16" s="263"/>
      <c r="R16" s="263">
        <v>4411</v>
      </c>
      <c r="S16" s="263">
        <v>2245</v>
      </c>
      <c r="T16" s="263">
        <v>2166</v>
      </c>
      <c r="U16" s="263"/>
      <c r="V16" s="263">
        <v>4359</v>
      </c>
      <c r="W16" s="263">
        <v>2315</v>
      </c>
      <c r="X16" s="263">
        <v>2044</v>
      </c>
      <c r="Y16" s="263"/>
      <c r="Z16" s="263">
        <v>4308</v>
      </c>
      <c r="AA16" s="263">
        <v>2187</v>
      </c>
      <c r="AB16" s="263">
        <v>2121</v>
      </c>
    </row>
    <row r="17" spans="1:28" ht="15" customHeight="1" x14ac:dyDescent="0.2">
      <c r="A17" s="107" t="s">
        <v>83</v>
      </c>
      <c r="B17" s="263">
        <v>6274</v>
      </c>
      <c r="C17" s="263">
        <v>3300</v>
      </c>
      <c r="D17" s="263">
        <v>2974</v>
      </c>
      <c r="E17" s="263"/>
      <c r="F17" s="263">
        <v>1077</v>
      </c>
      <c r="G17" s="263">
        <v>560</v>
      </c>
      <c r="H17" s="263">
        <v>517</v>
      </c>
      <c r="I17" s="263"/>
      <c r="J17" s="263">
        <v>1121</v>
      </c>
      <c r="K17" s="263">
        <v>555</v>
      </c>
      <c r="L17" s="263">
        <v>566</v>
      </c>
      <c r="M17" s="263"/>
      <c r="N17" s="263">
        <v>991</v>
      </c>
      <c r="O17" s="263">
        <v>526</v>
      </c>
      <c r="P17" s="263">
        <v>465</v>
      </c>
      <c r="Q17" s="263"/>
      <c r="R17" s="263">
        <v>997</v>
      </c>
      <c r="S17" s="263">
        <v>540</v>
      </c>
      <c r="T17" s="263">
        <v>457</v>
      </c>
      <c r="U17" s="263"/>
      <c r="V17" s="263">
        <v>1090</v>
      </c>
      <c r="W17" s="263">
        <v>586</v>
      </c>
      <c r="X17" s="263">
        <v>504</v>
      </c>
      <c r="Y17" s="263"/>
      <c r="Z17" s="263">
        <v>998</v>
      </c>
      <c r="AA17" s="263">
        <v>533</v>
      </c>
      <c r="AB17" s="263">
        <v>465</v>
      </c>
    </row>
    <row r="18" spans="1:28" ht="15" customHeight="1" x14ac:dyDescent="0.2">
      <c r="A18" s="107" t="s">
        <v>84</v>
      </c>
      <c r="B18" s="263">
        <v>15342</v>
      </c>
      <c r="C18" s="263">
        <v>7862</v>
      </c>
      <c r="D18" s="263">
        <v>7480</v>
      </c>
      <c r="E18" s="263"/>
      <c r="F18" s="263">
        <v>2693</v>
      </c>
      <c r="G18" s="263">
        <v>1408</v>
      </c>
      <c r="H18" s="263">
        <v>1285</v>
      </c>
      <c r="I18" s="263"/>
      <c r="J18" s="263">
        <v>2708</v>
      </c>
      <c r="K18" s="263">
        <v>1371</v>
      </c>
      <c r="L18" s="263">
        <v>1337</v>
      </c>
      <c r="M18" s="263"/>
      <c r="N18" s="263">
        <v>2448</v>
      </c>
      <c r="O18" s="263">
        <v>1220</v>
      </c>
      <c r="P18" s="263">
        <v>1228</v>
      </c>
      <c r="Q18" s="263"/>
      <c r="R18" s="263">
        <v>2546</v>
      </c>
      <c r="S18" s="263">
        <v>1328</v>
      </c>
      <c r="T18" s="263">
        <v>1218</v>
      </c>
      <c r="U18" s="263"/>
      <c r="V18" s="263">
        <v>2430</v>
      </c>
      <c r="W18" s="263">
        <v>1227</v>
      </c>
      <c r="X18" s="263">
        <v>1203</v>
      </c>
      <c r="Y18" s="263"/>
      <c r="Z18" s="263">
        <v>2517</v>
      </c>
      <c r="AA18" s="263">
        <v>1308</v>
      </c>
      <c r="AB18" s="263">
        <v>1209</v>
      </c>
    </row>
    <row r="19" spans="1:28" ht="15" customHeight="1" x14ac:dyDescent="0.2">
      <c r="A19" s="107" t="s">
        <v>85</v>
      </c>
      <c r="B19" s="263">
        <v>3686</v>
      </c>
      <c r="C19" s="263">
        <v>1893</v>
      </c>
      <c r="D19" s="263">
        <v>1793</v>
      </c>
      <c r="E19" s="263"/>
      <c r="F19" s="263">
        <v>678</v>
      </c>
      <c r="G19" s="263">
        <v>334</v>
      </c>
      <c r="H19" s="263">
        <v>344</v>
      </c>
      <c r="I19" s="263"/>
      <c r="J19" s="263">
        <v>637</v>
      </c>
      <c r="K19" s="263">
        <v>310</v>
      </c>
      <c r="L19" s="263">
        <v>327</v>
      </c>
      <c r="M19" s="263"/>
      <c r="N19" s="263">
        <v>571</v>
      </c>
      <c r="O19" s="263">
        <v>301</v>
      </c>
      <c r="P19" s="263">
        <v>270</v>
      </c>
      <c r="Q19" s="263"/>
      <c r="R19" s="263">
        <v>639</v>
      </c>
      <c r="S19" s="263">
        <v>333</v>
      </c>
      <c r="T19" s="263">
        <v>306</v>
      </c>
      <c r="U19" s="263"/>
      <c r="V19" s="263">
        <v>588</v>
      </c>
      <c r="W19" s="263">
        <v>293</v>
      </c>
      <c r="X19" s="263">
        <v>295</v>
      </c>
      <c r="Y19" s="263"/>
      <c r="Z19" s="263">
        <v>573</v>
      </c>
      <c r="AA19" s="263">
        <v>322</v>
      </c>
      <c r="AB19" s="263">
        <v>251</v>
      </c>
    </row>
    <row r="20" spans="1:28" ht="15" customHeight="1" x14ac:dyDescent="0.2">
      <c r="A20" s="107" t="s">
        <v>86</v>
      </c>
      <c r="B20" s="263">
        <v>41686</v>
      </c>
      <c r="C20" s="263">
        <v>21502</v>
      </c>
      <c r="D20" s="263">
        <v>20184</v>
      </c>
      <c r="E20" s="263"/>
      <c r="F20" s="263">
        <v>7330</v>
      </c>
      <c r="G20" s="263">
        <v>3822</v>
      </c>
      <c r="H20" s="263">
        <v>3508</v>
      </c>
      <c r="I20" s="263"/>
      <c r="J20" s="263">
        <v>7249</v>
      </c>
      <c r="K20" s="263">
        <v>3719</v>
      </c>
      <c r="L20" s="263">
        <v>3530</v>
      </c>
      <c r="M20" s="263"/>
      <c r="N20" s="263">
        <v>6756</v>
      </c>
      <c r="O20" s="263">
        <v>3520</v>
      </c>
      <c r="P20" s="263">
        <v>3236</v>
      </c>
      <c r="Q20" s="263"/>
      <c r="R20" s="263">
        <v>6904</v>
      </c>
      <c r="S20" s="263">
        <v>3563</v>
      </c>
      <c r="T20" s="263">
        <v>3341</v>
      </c>
      <c r="U20" s="263"/>
      <c r="V20" s="263">
        <v>6948</v>
      </c>
      <c r="W20" s="263">
        <v>3541</v>
      </c>
      <c r="X20" s="263">
        <v>3407</v>
      </c>
      <c r="Y20" s="263"/>
      <c r="Z20" s="263">
        <v>6499</v>
      </c>
      <c r="AA20" s="263">
        <v>3337</v>
      </c>
      <c r="AB20" s="263">
        <v>3162</v>
      </c>
    </row>
    <row r="21" spans="1:28" ht="15" customHeight="1" x14ac:dyDescent="0.2">
      <c r="A21" s="107" t="s">
        <v>87</v>
      </c>
      <c r="B21" s="263">
        <v>19000</v>
      </c>
      <c r="C21" s="263">
        <v>9754</v>
      </c>
      <c r="D21" s="263">
        <v>9246</v>
      </c>
      <c r="E21" s="263"/>
      <c r="F21" s="263">
        <v>3274</v>
      </c>
      <c r="G21" s="263">
        <v>1639</v>
      </c>
      <c r="H21" s="263">
        <v>1635</v>
      </c>
      <c r="I21" s="263"/>
      <c r="J21" s="263">
        <v>3382</v>
      </c>
      <c r="K21" s="263">
        <v>1726</v>
      </c>
      <c r="L21" s="263">
        <v>1656</v>
      </c>
      <c r="M21" s="263"/>
      <c r="N21" s="263">
        <v>3037</v>
      </c>
      <c r="O21" s="263">
        <v>1573</v>
      </c>
      <c r="P21" s="263">
        <v>1464</v>
      </c>
      <c r="Q21" s="263"/>
      <c r="R21" s="263">
        <v>3134</v>
      </c>
      <c r="S21" s="263">
        <v>1643</v>
      </c>
      <c r="T21" s="263">
        <v>1491</v>
      </c>
      <c r="U21" s="263"/>
      <c r="V21" s="263">
        <v>3198</v>
      </c>
      <c r="W21" s="263">
        <v>1642</v>
      </c>
      <c r="X21" s="263">
        <v>1556</v>
      </c>
      <c r="Y21" s="263"/>
      <c r="Z21" s="263">
        <v>2975</v>
      </c>
      <c r="AA21" s="263">
        <v>1531</v>
      </c>
      <c r="AB21" s="263">
        <v>1444</v>
      </c>
    </row>
    <row r="22" spans="1:28" ht="15" customHeight="1" x14ac:dyDescent="0.2">
      <c r="A22" s="107" t="s">
        <v>88</v>
      </c>
      <c r="B22" s="263">
        <v>27313</v>
      </c>
      <c r="C22" s="263">
        <v>14141</v>
      </c>
      <c r="D22" s="263">
        <v>13172</v>
      </c>
      <c r="E22" s="263"/>
      <c r="F22" s="263">
        <v>4869</v>
      </c>
      <c r="G22" s="263">
        <v>2517</v>
      </c>
      <c r="H22" s="263">
        <v>2352</v>
      </c>
      <c r="I22" s="263"/>
      <c r="J22" s="263">
        <v>5149</v>
      </c>
      <c r="K22" s="263">
        <v>2646</v>
      </c>
      <c r="L22" s="263">
        <v>2503</v>
      </c>
      <c r="M22" s="263"/>
      <c r="N22" s="263">
        <v>4470</v>
      </c>
      <c r="O22" s="263">
        <v>2365</v>
      </c>
      <c r="P22" s="263">
        <v>2105</v>
      </c>
      <c r="Q22" s="263"/>
      <c r="R22" s="263">
        <v>4389</v>
      </c>
      <c r="S22" s="263">
        <v>2267</v>
      </c>
      <c r="T22" s="263">
        <v>2122</v>
      </c>
      <c r="U22" s="263"/>
      <c r="V22" s="263">
        <v>4224</v>
      </c>
      <c r="W22" s="263">
        <v>2171</v>
      </c>
      <c r="X22" s="263">
        <v>2053</v>
      </c>
      <c r="Y22" s="263"/>
      <c r="Z22" s="263">
        <v>4212</v>
      </c>
      <c r="AA22" s="263">
        <v>2175</v>
      </c>
      <c r="AB22" s="263">
        <v>2037</v>
      </c>
    </row>
    <row r="23" spans="1:28" ht="15" customHeight="1" x14ac:dyDescent="0.2">
      <c r="A23" s="107" t="s">
        <v>89</v>
      </c>
      <c r="B23" s="263">
        <v>9003</v>
      </c>
      <c r="C23" s="263">
        <v>4717</v>
      </c>
      <c r="D23" s="263">
        <v>4286</v>
      </c>
      <c r="E23" s="263"/>
      <c r="F23" s="263">
        <v>1527</v>
      </c>
      <c r="G23" s="263">
        <v>815</v>
      </c>
      <c r="H23" s="263">
        <v>712</v>
      </c>
      <c r="I23" s="263"/>
      <c r="J23" s="263">
        <v>1577</v>
      </c>
      <c r="K23" s="263">
        <v>805</v>
      </c>
      <c r="L23" s="263">
        <v>772</v>
      </c>
      <c r="M23" s="263"/>
      <c r="N23" s="263">
        <v>1444</v>
      </c>
      <c r="O23" s="263">
        <v>770</v>
      </c>
      <c r="P23" s="263">
        <v>674</v>
      </c>
      <c r="Q23" s="263"/>
      <c r="R23" s="263">
        <v>1615</v>
      </c>
      <c r="S23" s="263">
        <v>876</v>
      </c>
      <c r="T23" s="263">
        <v>739</v>
      </c>
      <c r="U23" s="263"/>
      <c r="V23" s="263">
        <v>1509</v>
      </c>
      <c r="W23" s="263">
        <v>748</v>
      </c>
      <c r="X23" s="263">
        <v>761</v>
      </c>
      <c r="Y23" s="263"/>
      <c r="Z23" s="263">
        <v>1331</v>
      </c>
      <c r="AA23" s="263">
        <v>703</v>
      </c>
      <c r="AB23" s="263">
        <v>628</v>
      </c>
    </row>
    <row r="24" spans="1:28" ht="15" customHeight="1" x14ac:dyDescent="0.2">
      <c r="A24" s="153" t="s">
        <v>90</v>
      </c>
      <c r="B24" s="263">
        <v>37830</v>
      </c>
      <c r="C24" s="263">
        <v>19549</v>
      </c>
      <c r="D24" s="263">
        <v>18281</v>
      </c>
      <c r="E24" s="263"/>
      <c r="F24" s="263">
        <v>6888</v>
      </c>
      <c r="G24" s="263">
        <v>3527</v>
      </c>
      <c r="H24" s="263">
        <v>3361</v>
      </c>
      <c r="I24" s="263"/>
      <c r="J24" s="263">
        <v>6404</v>
      </c>
      <c r="K24" s="263">
        <v>3378</v>
      </c>
      <c r="L24" s="263">
        <v>3026</v>
      </c>
      <c r="M24" s="263"/>
      <c r="N24" s="263">
        <v>6070</v>
      </c>
      <c r="O24" s="263">
        <v>3194</v>
      </c>
      <c r="P24" s="263">
        <v>2876</v>
      </c>
      <c r="Q24" s="263"/>
      <c r="R24" s="263">
        <v>6160</v>
      </c>
      <c r="S24" s="263">
        <v>3195</v>
      </c>
      <c r="T24" s="263">
        <v>2965</v>
      </c>
      <c r="U24" s="263"/>
      <c r="V24" s="263">
        <v>6168</v>
      </c>
      <c r="W24" s="263">
        <v>3104</v>
      </c>
      <c r="X24" s="263">
        <v>3064</v>
      </c>
      <c r="Y24" s="263"/>
      <c r="Z24" s="263">
        <v>6140</v>
      </c>
      <c r="AA24" s="263">
        <v>3151</v>
      </c>
      <c r="AB24" s="263">
        <v>2989</v>
      </c>
    </row>
    <row r="25" spans="1:28" ht="15" customHeight="1" x14ac:dyDescent="0.2">
      <c r="A25" s="107" t="s">
        <v>91</v>
      </c>
      <c r="B25" s="263">
        <v>9882</v>
      </c>
      <c r="C25" s="263">
        <v>4975</v>
      </c>
      <c r="D25" s="263">
        <v>4907</v>
      </c>
      <c r="E25" s="263"/>
      <c r="F25" s="263">
        <v>1732</v>
      </c>
      <c r="G25" s="263">
        <v>882</v>
      </c>
      <c r="H25" s="263">
        <v>850</v>
      </c>
      <c r="I25" s="263"/>
      <c r="J25" s="263">
        <v>1710</v>
      </c>
      <c r="K25" s="263">
        <v>875</v>
      </c>
      <c r="L25" s="263">
        <v>835</v>
      </c>
      <c r="M25" s="263"/>
      <c r="N25" s="263">
        <v>1655</v>
      </c>
      <c r="O25" s="263">
        <v>856</v>
      </c>
      <c r="P25" s="263">
        <v>799</v>
      </c>
      <c r="Q25" s="263"/>
      <c r="R25" s="263">
        <v>1594</v>
      </c>
      <c r="S25" s="263">
        <v>791</v>
      </c>
      <c r="T25" s="263">
        <v>803</v>
      </c>
      <c r="U25" s="263"/>
      <c r="V25" s="263">
        <v>1612</v>
      </c>
      <c r="W25" s="263">
        <v>805</v>
      </c>
      <c r="X25" s="263">
        <v>807</v>
      </c>
      <c r="Y25" s="263"/>
      <c r="Z25" s="263">
        <v>1579</v>
      </c>
      <c r="AA25" s="263">
        <v>766</v>
      </c>
      <c r="AB25" s="263">
        <v>813</v>
      </c>
    </row>
    <row r="26" spans="1:28" ht="15" customHeight="1" x14ac:dyDescent="0.2">
      <c r="A26" s="107" t="s">
        <v>92</v>
      </c>
      <c r="B26" s="263">
        <v>33594</v>
      </c>
      <c r="C26" s="263">
        <v>16996</v>
      </c>
      <c r="D26" s="263">
        <v>16598</v>
      </c>
      <c r="E26" s="263"/>
      <c r="F26" s="263">
        <v>6012</v>
      </c>
      <c r="G26" s="263">
        <v>3019</v>
      </c>
      <c r="H26" s="263">
        <v>2993</v>
      </c>
      <c r="I26" s="263"/>
      <c r="J26" s="263">
        <v>5765</v>
      </c>
      <c r="K26" s="263">
        <v>2955</v>
      </c>
      <c r="L26" s="263">
        <v>2810</v>
      </c>
      <c r="M26" s="263"/>
      <c r="N26" s="263">
        <v>5323</v>
      </c>
      <c r="O26" s="263">
        <v>2683</v>
      </c>
      <c r="P26" s="263">
        <v>2640</v>
      </c>
      <c r="Q26" s="263"/>
      <c r="R26" s="263">
        <v>5678</v>
      </c>
      <c r="S26" s="263">
        <v>2858</v>
      </c>
      <c r="T26" s="263">
        <v>2820</v>
      </c>
      <c r="U26" s="263"/>
      <c r="V26" s="263">
        <v>5479</v>
      </c>
      <c r="W26" s="263">
        <v>2776</v>
      </c>
      <c r="X26" s="263">
        <v>2703</v>
      </c>
      <c r="Y26" s="263"/>
      <c r="Z26" s="263">
        <v>5337</v>
      </c>
      <c r="AA26" s="263">
        <v>2705</v>
      </c>
      <c r="AB26" s="263">
        <v>2632</v>
      </c>
    </row>
    <row r="27" spans="1:28" ht="15" customHeight="1" x14ac:dyDescent="0.2">
      <c r="A27" s="107" t="s">
        <v>93</v>
      </c>
      <c r="B27" s="263">
        <v>8534</v>
      </c>
      <c r="C27" s="263">
        <v>4356</v>
      </c>
      <c r="D27" s="263">
        <v>4178</v>
      </c>
      <c r="E27" s="263"/>
      <c r="F27" s="263">
        <v>1467</v>
      </c>
      <c r="G27" s="263">
        <v>765</v>
      </c>
      <c r="H27" s="263">
        <v>702</v>
      </c>
      <c r="I27" s="263"/>
      <c r="J27" s="263">
        <v>1612</v>
      </c>
      <c r="K27" s="263">
        <v>794</v>
      </c>
      <c r="L27" s="263">
        <v>818</v>
      </c>
      <c r="M27" s="263"/>
      <c r="N27" s="263">
        <v>1407</v>
      </c>
      <c r="O27" s="263">
        <v>743</v>
      </c>
      <c r="P27" s="263">
        <v>664</v>
      </c>
      <c r="Q27" s="263"/>
      <c r="R27" s="263">
        <v>1387</v>
      </c>
      <c r="S27" s="263">
        <v>719</v>
      </c>
      <c r="T27" s="263">
        <v>668</v>
      </c>
      <c r="U27" s="263"/>
      <c r="V27" s="263">
        <v>1341</v>
      </c>
      <c r="W27" s="263">
        <v>682</v>
      </c>
      <c r="X27" s="263">
        <v>659</v>
      </c>
      <c r="Y27" s="263"/>
      <c r="Z27" s="263">
        <v>1320</v>
      </c>
      <c r="AA27" s="263">
        <v>653</v>
      </c>
      <c r="AB27" s="263">
        <v>667</v>
      </c>
    </row>
    <row r="28" spans="1:28" ht="15" customHeight="1" x14ac:dyDescent="0.2">
      <c r="A28" s="107" t="s">
        <v>94</v>
      </c>
      <c r="B28" s="263">
        <v>13349</v>
      </c>
      <c r="C28" s="263">
        <v>6874</v>
      </c>
      <c r="D28" s="263">
        <v>6475</v>
      </c>
      <c r="E28" s="263"/>
      <c r="F28" s="263">
        <v>2283</v>
      </c>
      <c r="G28" s="263">
        <v>1170</v>
      </c>
      <c r="H28" s="263">
        <v>1113</v>
      </c>
      <c r="I28" s="263"/>
      <c r="J28" s="263">
        <v>2383</v>
      </c>
      <c r="K28" s="263">
        <v>1236</v>
      </c>
      <c r="L28" s="263">
        <v>1147</v>
      </c>
      <c r="M28" s="263"/>
      <c r="N28" s="263">
        <v>2126</v>
      </c>
      <c r="O28" s="263">
        <v>1120</v>
      </c>
      <c r="P28" s="263">
        <v>1006</v>
      </c>
      <c r="Q28" s="263"/>
      <c r="R28" s="263">
        <v>2195</v>
      </c>
      <c r="S28" s="263">
        <v>1165</v>
      </c>
      <c r="T28" s="263">
        <v>1030</v>
      </c>
      <c r="U28" s="263"/>
      <c r="V28" s="263">
        <v>2220</v>
      </c>
      <c r="W28" s="263">
        <v>1130</v>
      </c>
      <c r="X28" s="263">
        <v>1090</v>
      </c>
      <c r="Y28" s="263"/>
      <c r="Z28" s="263">
        <v>2142</v>
      </c>
      <c r="AA28" s="263">
        <v>1053</v>
      </c>
      <c r="AB28" s="263">
        <v>1089</v>
      </c>
    </row>
    <row r="29" spans="1:28" ht="15" customHeight="1" x14ac:dyDescent="0.2">
      <c r="A29" s="107" t="s">
        <v>95</v>
      </c>
      <c r="B29" s="263">
        <v>7485</v>
      </c>
      <c r="C29" s="263">
        <v>3857</v>
      </c>
      <c r="D29" s="263">
        <v>3628</v>
      </c>
      <c r="E29" s="263"/>
      <c r="F29" s="263">
        <v>1255</v>
      </c>
      <c r="G29" s="263">
        <v>610</v>
      </c>
      <c r="H29" s="263">
        <v>645</v>
      </c>
      <c r="I29" s="263"/>
      <c r="J29" s="263">
        <v>1379</v>
      </c>
      <c r="K29" s="263">
        <v>730</v>
      </c>
      <c r="L29" s="263">
        <v>649</v>
      </c>
      <c r="M29" s="263"/>
      <c r="N29" s="263">
        <v>1193</v>
      </c>
      <c r="O29" s="263">
        <v>606</v>
      </c>
      <c r="P29" s="263">
        <v>587</v>
      </c>
      <c r="Q29" s="263"/>
      <c r="R29" s="263">
        <v>1235</v>
      </c>
      <c r="S29" s="263">
        <v>653</v>
      </c>
      <c r="T29" s="263">
        <v>582</v>
      </c>
      <c r="U29" s="263"/>
      <c r="V29" s="263">
        <v>1259</v>
      </c>
      <c r="W29" s="263">
        <v>639</v>
      </c>
      <c r="X29" s="263">
        <v>620</v>
      </c>
      <c r="Y29" s="263"/>
      <c r="Z29" s="263">
        <v>1164</v>
      </c>
      <c r="AA29" s="263">
        <v>619</v>
      </c>
      <c r="AB29" s="263">
        <v>545</v>
      </c>
    </row>
    <row r="30" spans="1:28" ht="15" customHeight="1" x14ac:dyDescent="0.2">
      <c r="A30" s="107" t="s">
        <v>96</v>
      </c>
      <c r="B30" s="263">
        <v>11289</v>
      </c>
      <c r="C30" s="263">
        <v>5868</v>
      </c>
      <c r="D30" s="263">
        <v>5421</v>
      </c>
      <c r="E30" s="263"/>
      <c r="F30" s="263">
        <v>1854</v>
      </c>
      <c r="G30" s="263">
        <v>965</v>
      </c>
      <c r="H30" s="263">
        <v>889</v>
      </c>
      <c r="I30" s="263"/>
      <c r="J30" s="263">
        <v>2072</v>
      </c>
      <c r="K30" s="263">
        <v>1052</v>
      </c>
      <c r="L30" s="263">
        <v>1020</v>
      </c>
      <c r="M30" s="263"/>
      <c r="N30" s="263">
        <v>1797</v>
      </c>
      <c r="O30" s="263">
        <v>938</v>
      </c>
      <c r="P30" s="263">
        <v>859</v>
      </c>
      <c r="Q30" s="263"/>
      <c r="R30" s="263">
        <v>1863</v>
      </c>
      <c r="S30" s="263">
        <v>998</v>
      </c>
      <c r="T30" s="263">
        <v>865</v>
      </c>
      <c r="U30" s="263"/>
      <c r="V30" s="263">
        <v>1874</v>
      </c>
      <c r="W30" s="263">
        <v>969</v>
      </c>
      <c r="X30" s="263">
        <v>905</v>
      </c>
      <c r="Y30" s="263"/>
      <c r="Z30" s="263">
        <v>1829</v>
      </c>
      <c r="AA30" s="263">
        <v>946</v>
      </c>
      <c r="AB30" s="263">
        <v>883</v>
      </c>
    </row>
    <row r="31" spans="1:28" ht="15" customHeight="1" x14ac:dyDescent="0.2">
      <c r="A31" s="107" t="s">
        <v>97</v>
      </c>
      <c r="B31" s="263">
        <v>7046</v>
      </c>
      <c r="C31" s="263">
        <v>3611</v>
      </c>
      <c r="D31" s="263">
        <v>3435</v>
      </c>
      <c r="E31" s="263"/>
      <c r="F31" s="263">
        <v>1240</v>
      </c>
      <c r="G31" s="263">
        <v>623</v>
      </c>
      <c r="H31" s="263">
        <v>617</v>
      </c>
      <c r="I31" s="263"/>
      <c r="J31" s="263">
        <v>1262</v>
      </c>
      <c r="K31" s="263">
        <v>641</v>
      </c>
      <c r="L31" s="263">
        <v>621</v>
      </c>
      <c r="M31" s="263"/>
      <c r="N31" s="263">
        <v>1114</v>
      </c>
      <c r="O31" s="263">
        <v>579</v>
      </c>
      <c r="P31" s="263">
        <v>535</v>
      </c>
      <c r="Q31" s="263"/>
      <c r="R31" s="263">
        <v>1167</v>
      </c>
      <c r="S31" s="263">
        <v>595</v>
      </c>
      <c r="T31" s="263">
        <v>572</v>
      </c>
      <c r="U31" s="263"/>
      <c r="V31" s="263">
        <v>1169</v>
      </c>
      <c r="W31" s="263">
        <v>603</v>
      </c>
      <c r="X31" s="263">
        <v>566</v>
      </c>
      <c r="Y31" s="263"/>
      <c r="Z31" s="263">
        <v>1094</v>
      </c>
      <c r="AA31" s="263">
        <v>570</v>
      </c>
      <c r="AB31" s="263">
        <v>524</v>
      </c>
    </row>
    <row r="32" spans="1:28" ht="15" customHeight="1" x14ac:dyDescent="0.2">
      <c r="A32" s="107" t="s">
        <v>98</v>
      </c>
      <c r="B32" s="263">
        <v>14903</v>
      </c>
      <c r="C32" s="263">
        <v>7695</v>
      </c>
      <c r="D32" s="263">
        <v>7208</v>
      </c>
      <c r="E32" s="263"/>
      <c r="F32" s="263">
        <v>2539</v>
      </c>
      <c r="G32" s="263">
        <v>1339</v>
      </c>
      <c r="H32" s="263">
        <v>1200</v>
      </c>
      <c r="I32" s="263"/>
      <c r="J32" s="263">
        <v>2698</v>
      </c>
      <c r="K32" s="263">
        <v>1401</v>
      </c>
      <c r="L32" s="263">
        <v>1297</v>
      </c>
      <c r="M32" s="263"/>
      <c r="N32" s="263">
        <v>2413</v>
      </c>
      <c r="O32" s="263">
        <v>1240</v>
      </c>
      <c r="P32" s="263">
        <v>1173</v>
      </c>
      <c r="Q32" s="263"/>
      <c r="R32" s="263">
        <v>2446</v>
      </c>
      <c r="S32" s="263">
        <v>1237</v>
      </c>
      <c r="T32" s="263">
        <v>1209</v>
      </c>
      <c r="U32" s="263"/>
      <c r="V32" s="263">
        <v>2563</v>
      </c>
      <c r="W32" s="263">
        <v>1315</v>
      </c>
      <c r="X32" s="263">
        <v>1248</v>
      </c>
      <c r="Y32" s="263"/>
      <c r="Z32" s="263">
        <v>2244</v>
      </c>
      <c r="AA32" s="263">
        <v>1163</v>
      </c>
      <c r="AB32" s="263">
        <v>1081</v>
      </c>
    </row>
    <row r="33" spans="1:28" ht="15" customHeight="1" x14ac:dyDescent="0.2">
      <c r="A33" s="107" t="s">
        <v>99</v>
      </c>
      <c r="B33" s="263">
        <v>14851</v>
      </c>
      <c r="C33" s="263">
        <v>7727</v>
      </c>
      <c r="D33" s="263">
        <v>7124</v>
      </c>
      <c r="E33" s="263"/>
      <c r="F33" s="263">
        <v>2653</v>
      </c>
      <c r="G33" s="263">
        <v>1354</v>
      </c>
      <c r="H33" s="263">
        <v>1299</v>
      </c>
      <c r="I33" s="263"/>
      <c r="J33" s="263">
        <v>2788</v>
      </c>
      <c r="K33" s="263">
        <v>1447</v>
      </c>
      <c r="L33" s="263">
        <v>1341</v>
      </c>
      <c r="M33" s="263"/>
      <c r="N33" s="263">
        <v>2334</v>
      </c>
      <c r="O33" s="263">
        <v>1245</v>
      </c>
      <c r="P33" s="263">
        <v>1089</v>
      </c>
      <c r="Q33" s="263"/>
      <c r="R33" s="263">
        <v>2377</v>
      </c>
      <c r="S33" s="263">
        <v>1229</v>
      </c>
      <c r="T33" s="263">
        <v>1148</v>
      </c>
      <c r="U33" s="263"/>
      <c r="V33" s="263">
        <v>2466</v>
      </c>
      <c r="W33" s="263">
        <v>1273</v>
      </c>
      <c r="X33" s="263">
        <v>1193</v>
      </c>
      <c r="Y33" s="263"/>
      <c r="Z33" s="263">
        <v>2233</v>
      </c>
      <c r="AA33" s="263">
        <v>1179</v>
      </c>
      <c r="AB33" s="263">
        <v>1054</v>
      </c>
    </row>
    <row r="34" spans="1:28" ht="15" customHeight="1" x14ac:dyDescent="0.2">
      <c r="A34" s="107" t="s">
        <v>100</v>
      </c>
      <c r="B34" s="263">
        <v>8284</v>
      </c>
      <c r="C34" s="263">
        <v>4344</v>
      </c>
      <c r="D34" s="263">
        <v>3940</v>
      </c>
      <c r="E34" s="263"/>
      <c r="F34" s="263">
        <v>1383</v>
      </c>
      <c r="G34" s="263">
        <v>714</v>
      </c>
      <c r="H34" s="263">
        <v>669</v>
      </c>
      <c r="I34" s="263"/>
      <c r="J34" s="263">
        <v>1549</v>
      </c>
      <c r="K34" s="263">
        <v>828</v>
      </c>
      <c r="L34" s="263">
        <v>721</v>
      </c>
      <c r="M34" s="263"/>
      <c r="N34" s="263">
        <v>1385</v>
      </c>
      <c r="O34" s="263">
        <v>708</v>
      </c>
      <c r="P34" s="263">
        <v>677</v>
      </c>
      <c r="Q34" s="263"/>
      <c r="R34" s="263">
        <v>1394</v>
      </c>
      <c r="S34" s="263">
        <v>722</v>
      </c>
      <c r="T34" s="263">
        <v>672</v>
      </c>
      <c r="U34" s="263"/>
      <c r="V34" s="263">
        <v>1307</v>
      </c>
      <c r="W34" s="263">
        <v>697</v>
      </c>
      <c r="X34" s="263">
        <v>610</v>
      </c>
      <c r="Y34" s="263"/>
      <c r="Z34" s="263">
        <v>1266</v>
      </c>
      <c r="AA34" s="263">
        <v>675</v>
      </c>
      <c r="AB34" s="263">
        <v>591</v>
      </c>
    </row>
    <row r="35" spans="1:28" ht="15" customHeight="1" x14ac:dyDescent="0.2">
      <c r="A35" s="107" t="s">
        <v>101</v>
      </c>
      <c r="B35" s="263">
        <v>8946</v>
      </c>
      <c r="C35" s="263">
        <v>4642</v>
      </c>
      <c r="D35" s="263">
        <v>4304</v>
      </c>
      <c r="E35" s="263"/>
      <c r="F35" s="263">
        <v>1585</v>
      </c>
      <c r="G35" s="263">
        <v>825</v>
      </c>
      <c r="H35" s="263">
        <v>760</v>
      </c>
      <c r="I35" s="263"/>
      <c r="J35" s="263">
        <v>1708</v>
      </c>
      <c r="K35" s="263">
        <v>888</v>
      </c>
      <c r="L35" s="263">
        <v>820</v>
      </c>
      <c r="M35" s="263"/>
      <c r="N35" s="263">
        <v>1485</v>
      </c>
      <c r="O35" s="263">
        <v>775</v>
      </c>
      <c r="P35" s="263">
        <v>710</v>
      </c>
      <c r="Q35" s="263"/>
      <c r="R35" s="263">
        <v>1427</v>
      </c>
      <c r="S35" s="263">
        <v>736</v>
      </c>
      <c r="T35" s="263">
        <v>691</v>
      </c>
      <c r="U35" s="263"/>
      <c r="V35" s="263">
        <v>1396</v>
      </c>
      <c r="W35" s="263">
        <v>703</v>
      </c>
      <c r="X35" s="263">
        <v>693</v>
      </c>
      <c r="Y35" s="263"/>
      <c r="Z35" s="263">
        <v>1345</v>
      </c>
      <c r="AA35" s="263">
        <v>715</v>
      </c>
      <c r="AB35" s="263">
        <v>630</v>
      </c>
    </row>
    <row r="36" spans="1:28" ht="15" customHeight="1" x14ac:dyDescent="0.2">
      <c r="A36" s="107" t="s">
        <v>102</v>
      </c>
      <c r="B36" s="263">
        <v>2954</v>
      </c>
      <c r="C36" s="263">
        <v>1543</v>
      </c>
      <c r="D36" s="263">
        <v>1411</v>
      </c>
      <c r="E36" s="263"/>
      <c r="F36" s="263">
        <v>505</v>
      </c>
      <c r="G36" s="263">
        <v>252</v>
      </c>
      <c r="H36" s="263">
        <v>253</v>
      </c>
      <c r="I36" s="263"/>
      <c r="J36" s="263">
        <v>520</v>
      </c>
      <c r="K36" s="263">
        <v>266</v>
      </c>
      <c r="L36" s="263">
        <v>254</v>
      </c>
      <c r="M36" s="263"/>
      <c r="N36" s="263">
        <v>435</v>
      </c>
      <c r="O36" s="263">
        <v>228</v>
      </c>
      <c r="P36" s="263">
        <v>207</v>
      </c>
      <c r="Q36" s="263"/>
      <c r="R36" s="263">
        <v>474</v>
      </c>
      <c r="S36" s="263">
        <v>244</v>
      </c>
      <c r="T36" s="263">
        <v>230</v>
      </c>
      <c r="U36" s="263"/>
      <c r="V36" s="263">
        <v>528</v>
      </c>
      <c r="W36" s="263">
        <v>288</v>
      </c>
      <c r="X36" s="263">
        <v>240</v>
      </c>
      <c r="Y36" s="263"/>
      <c r="Z36" s="263">
        <v>492</v>
      </c>
      <c r="AA36" s="263">
        <v>265</v>
      </c>
      <c r="AB36" s="263">
        <v>227</v>
      </c>
    </row>
    <row r="37" spans="1:28" ht="15" customHeight="1" x14ac:dyDescent="0.2">
      <c r="A37" s="107" t="s">
        <v>103</v>
      </c>
      <c r="B37" s="263">
        <v>26515</v>
      </c>
      <c r="C37" s="263">
        <v>13723</v>
      </c>
      <c r="D37" s="263">
        <v>12792</v>
      </c>
      <c r="E37" s="263"/>
      <c r="F37" s="263">
        <v>4715</v>
      </c>
      <c r="G37" s="263">
        <v>2401</v>
      </c>
      <c r="H37" s="263">
        <v>2314</v>
      </c>
      <c r="I37" s="263"/>
      <c r="J37" s="263">
        <v>4954</v>
      </c>
      <c r="K37" s="263">
        <v>2594</v>
      </c>
      <c r="L37" s="263">
        <v>2360</v>
      </c>
      <c r="M37" s="263"/>
      <c r="N37" s="263">
        <v>4222</v>
      </c>
      <c r="O37" s="263">
        <v>2172</v>
      </c>
      <c r="P37" s="263">
        <v>2050</v>
      </c>
      <c r="Q37" s="263"/>
      <c r="R37" s="263">
        <v>4301</v>
      </c>
      <c r="S37" s="263">
        <v>2229</v>
      </c>
      <c r="T37" s="263">
        <v>2072</v>
      </c>
      <c r="U37" s="263"/>
      <c r="V37" s="263">
        <v>4276</v>
      </c>
      <c r="W37" s="263">
        <v>2250</v>
      </c>
      <c r="X37" s="263">
        <v>2026</v>
      </c>
      <c r="Y37" s="263"/>
      <c r="Z37" s="263">
        <v>4047</v>
      </c>
      <c r="AA37" s="263">
        <v>2077</v>
      </c>
      <c r="AB37" s="263">
        <v>1970</v>
      </c>
    </row>
    <row r="38" spans="1:28" ht="15" customHeight="1" x14ac:dyDescent="0.2">
      <c r="A38" s="107" t="s">
        <v>104</v>
      </c>
      <c r="B38" s="263">
        <v>21465</v>
      </c>
      <c r="C38" s="263">
        <v>11012</v>
      </c>
      <c r="D38" s="263">
        <v>10453</v>
      </c>
      <c r="E38" s="263"/>
      <c r="F38" s="263">
        <v>3672</v>
      </c>
      <c r="G38" s="263">
        <v>1846</v>
      </c>
      <c r="H38" s="263">
        <v>1826</v>
      </c>
      <c r="I38" s="263"/>
      <c r="J38" s="263">
        <v>3876</v>
      </c>
      <c r="K38" s="263">
        <v>1986</v>
      </c>
      <c r="L38" s="263">
        <v>1890</v>
      </c>
      <c r="M38" s="263"/>
      <c r="N38" s="263">
        <v>3589</v>
      </c>
      <c r="O38" s="263">
        <v>1874</v>
      </c>
      <c r="P38" s="263">
        <v>1715</v>
      </c>
      <c r="Q38" s="263"/>
      <c r="R38" s="263">
        <v>3431</v>
      </c>
      <c r="S38" s="263">
        <v>1790</v>
      </c>
      <c r="T38" s="263">
        <v>1641</v>
      </c>
      <c r="U38" s="263"/>
      <c r="V38" s="263">
        <v>3549</v>
      </c>
      <c r="W38" s="263">
        <v>1816</v>
      </c>
      <c r="X38" s="263">
        <v>1733</v>
      </c>
      <c r="Y38" s="263"/>
      <c r="Z38" s="263">
        <v>3348</v>
      </c>
      <c r="AA38" s="263">
        <v>1700</v>
      </c>
      <c r="AB38" s="263">
        <v>1648</v>
      </c>
    </row>
    <row r="39" spans="1:28" ht="15" customHeight="1" thickBot="1" x14ac:dyDescent="0.25">
      <c r="A39" s="122" t="s">
        <v>105</v>
      </c>
      <c r="B39" s="263">
        <v>3684</v>
      </c>
      <c r="C39" s="263">
        <v>1935</v>
      </c>
      <c r="D39" s="263">
        <v>1749</v>
      </c>
      <c r="E39" s="263"/>
      <c r="F39" s="263">
        <v>750</v>
      </c>
      <c r="G39" s="263">
        <v>394</v>
      </c>
      <c r="H39" s="263">
        <v>356</v>
      </c>
      <c r="I39" s="263"/>
      <c r="J39" s="263">
        <v>651</v>
      </c>
      <c r="K39" s="263">
        <v>338</v>
      </c>
      <c r="L39" s="263">
        <v>313</v>
      </c>
      <c r="M39" s="263"/>
      <c r="N39" s="263">
        <v>628</v>
      </c>
      <c r="O39" s="263">
        <v>328</v>
      </c>
      <c r="P39" s="263">
        <v>300</v>
      </c>
      <c r="Q39" s="263"/>
      <c r="R39" s="263">
        <v>585</v>
      </c>
      <c r="S39" s="263">
        <v>305</v>
      </c>
      <c r="T39" s="263">
        <v>280</v>
      </c>
      <c r="U39" s="263"/>
      <c r="V39" s="263">
        <v>552</v>
      </c>
      <c r="W39" s="263">
        <v>289</v>
      </c>
      <c r="X39" s="263">
        <v>263</v>
      </c>
      <c r="Y39" s="263"/>
      <c r="Z39" s="263">
        <v>518</v>
      </c>
      <c r="AA39" s="263">
        <v>281</v>
      </c>
      <c r="AB39" s="263">
        <v>237</v>
      </c>
    </row>
    <row r="40" spans="1:28" ht="15" customHeight="1" x14ac:dyDescent="0.25">
      <c r="A40" s="341" t="s">
        <v>238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5" customHeight="1" x14ac:dyDescent="0.25">
      <c r="A41" s="342" t="s">
        <v>224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</sheetData>
  <mergeCells count="17">
    <mergeCell ref="A6:AB6"/>
    <mergeCell ref="A1:AB1"/>
    <mergeCell ref="A2:AB2"/>
    <mergeCell ref="A3:AB3"/>
    <mergeCell ref="AD2:AE3"/>
    <mergeCell ref="A4:AB4"/>
    <mergeCell ref="A5:AB5"/>
    <mergeCell ref="A41:AB41"/>
    <mergeCell ref="B8:D8"/>
    <mergeCell ref="F8:H8"/>
    <mergeCell ref="J8:L8"/>
    <mergeCell ref="N8:P8"/>
    <mergeCell ref="R8:T8"/>
    <mergeCell ref="V8:X8"/>
    <mergeCell ref="Z8:AB8"/>
    <mergeCell ref="A8:A9"/>
    <mergeCell ref="A40:AB40"/>
  </mergeCells>
  <hyperlinks>
    <hyperlink ref="AD2" r:id="rId1" location="INDICE!A1"/>
    <hyperlink ref="AD2:AE3" location="INDICE!A1" display="INDICE"/>
  </hyperlinks>
  <printOptions horizontalCentered="1"/>
  <pageMargins left="0.59055118110236227" right="0.39370078740157483" top="0.59055118110236227" bottom="0.98425196850393704" header="0" footer="0"/>
  <pageSetup scale="67" orientation="landscape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76"/>
  <sheetViews>
    <sheetView topLeftCell="Y79" zoomScaleNormal="100" zoomScaleSheetLayoutView="100" workbookViewId="0">
      <selection activeCell="BG92" sqref="BG92:BH93"/>
    </sheetView>
  </sheetViews>
  <sheetFormatPr baseColWidth="10" defaultRowHeight="15" customHeight="1" x14ac:dyDescent="0.2"/>
  <cols>
    <col min="1" max="1" width="16.28515625" style="101" bestFit="1" customWidth="1"/>
    <col min="2" max="3" width="11.5703125" style="101" bestFit="1" customWidth="1"/>
    <col min="4" max="4" width="12.28515625" style="101" bestFit="1" customWidth="1"/>
    <col min="5" max="5" width="1.42578125" style="101" customWidth="1"/>
    <col min="6" max="7" width="10.5703125" style="101" bestFit="1" customWidth="1"/>
    <col min="8" max="8" width="11" style="101" bestFit="1" customWidth="1"/>
    <col min="9" max="9" width="1.42578125" style="101" customWidth="1"/>
    <col min="10" max="11" width="11" style="101" bestFit="1" customWidth="1"/>
    <col min="12" max="12" width="10.5703125" style="101" bestFit="1" customWidth="1"/>
    <col min="13" max="13" width="1.42578125" style="101" customWidth="1"/>
    <col min="14" max="16" width="11" style="101" bestFit="1" customWidth="1"/>
    <col min="17" max="17" width="1.42578125" style="101" customWidth="1"/>
    <col min="18" max="20" width="11" style="101" bestFit="1" customWidth="1"/>
    <col min="21" max="21" width="1.42578125" style="101" customWidth="1"/>
    <col min="22" max="22" width="11" style="101" bestFit="1" customWidth="1"/>
    <col min="23" max="23" width="10.5703125" style="101" bestFit="1" customWidth="1"/>
    <col min="24" max="24" width="11" style="101" bestFit="1" customWidth="1"/>
    <col min="25" max="25" width="1.42578125" style="101" customWidth="1"/>
    <col min="26" max="27" width="10.5703125" style="101" bestFit="1" customWidth="1"/>
    <col min="28" max="28" width="11" style="101" bestFit="1" customWidth="1"/>
    <col min="29" max="29" width="2.140625" style="101" customWidth="1"/>
    <col min="30" max="30" width="16.28515625" style="101" bestFit="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26" t="s">
        <v>317</v>
      </c>
      <c r="AB1" s="326"/>
      <c r="BF1" s="29"/>
      <c r="BG1" s="326" t="s">
        <v>317</v>
      </c>
      <c r="BH1" s="326"/>
    </row>
    <row r="2" spans="1:62" ht="15" customHeight="1" x14ac:dyDescent="0.2">
      <c r="Z2" s="30"/>
      <c r="AA2" s="326"/>
      <c r="AB2" s="326"/>
      <c r="BF2" s="30"/>
      <c r="BG2" s="326"/>
      <c r="BH2" s="326"/>
    </row>
    <row r="3" spans="1:62" ht="15" customHeight="1" x14ac:dyDescent="0.2">
      <c r="A3" s="348" t="s">
        <v>252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D3" s="348" t="s">
        <v>253</v>
      </c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</row>
    <row r="4" spans="1:62" ht="15" customHeight="1" x14ac:dyDescent="0.2">
      <c r="A4" s="347" t="s">
        <v>75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D4" s="347" t="s">
        <v>106</v>
      </c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</row>
    <row r="5" spans="1:62" ht="15" customHeight="1" x14ac:dyDescent="0.2">
      <c r="A5" s="338" t="s">
        <v>236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</row>
    <row r="6" spans="1:62" ht="15" customHeight="1" x14ac:dyDescent="0.2">
      <c r="A6" s="338" t="s">
        <v>246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</row>
    <row r="7" spans="1:62" ht="15" customHeight="1" x14ac:dyDescent="0.2">
      <c r="A7" s="338" t="s">
        <v>230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</row>
    <row r="8" spans="1:62" ht="15" customHeight="1" x14ac:dyDescent="0.2">
      <c r="A8" s="338" t="s">
        <v>462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</row>
    <row r="10" spans="1:62" ht="15" customHeight="1" x14ac:dyDescent="0.2">
      <c r="A10" s="345" t="s">
        <v>242</v>
      </c>
      <c r="B10" s="343" t="s">
        <v>19</v>
      </c>
      <c r="C10" s="343" t="s">
        <v>243</v>
      </c>
      <c r="D10" s="343"/>
      <c r="E10" s="108"/>
      <c r="F10" s="343" t="s">
        <v>64</v>
      </c>
      <c r="G10" s="343"/>
      <c r="H10" s="343"/>
      <c r="I10" s="108"/>
      <c r="J10" s="343" t="s">
        <v>65</v>
      </c>
      <c r="K10" s="343"/>
      <c r="L10" s="343"/>
      <c r="M10" s="108"/>
      <c r="N10" s="343" t="s">
        <v>66</v>
      </c>
      <c r="O10" s="343"/>
      <c r="P10" s="343"/>
      <c r="Q10" s="108"/>
      <c r="R10" s="343" t="s">
        <v>67</v>
      </c>
      <c r="S10" s="343"/>
      <c r="T10" s="343"/>
      <c r="U10" s="108"/>
      <c r="V10" s="343" t="s">
        <v>68</v>
      </c>
      <c r="W10" s="343"/>
      <c r="X10" s="343"/>
      <c r="Y10" s="108"/>
      <c r="Z10" s="343" t="s">
        <v>69</v>
      </c>
      <c r="AA10" s="343"/>
      <c r="AB10" s="343"/>
      <c r="AD10" s="345" t="s">
        <v>242</v>
      </c>
      <c r="AE10" s="343" t="s">
        <v>19</v>
      </c>
      <c r="AF10" s="343"/>
      <c r="AG10" s="343"/>
      <c r="AH10" s="108"/>
      <c r="AI10" s="343" t="s">
        <v>64</v>
      </c>
      <c r="AJ10" s="343"/>
      <c r="AK10" s="343"/>
      <c r="AL10" s="108"/>
      <c r="AM10" s="343" t="s">
        <v>65</v>
      </c>
      <c r="AN10" s="343"/>
      <c r="AO10" s="343"/>
      <c r="AP10" s="108"/>
      <c r="AQ10" s="343" t="s">
        <v>66</v>
      </c>
      <c r="AR10" s="343"/>
      <c r="AS10" s="343"/>
      <c r="AT10" s="108"/>
      <c r="AU10" s="343" t="s">
        <v>67</v>
      </c>
      <c r="AV10" s="343"/>
      <c r="AW10" s="343"/>
      <c r="AX10" s="108"/>
      <c r="AY10" s="343" t="s">
        <v>68</v>
      </c>
      <c r="AZ10" s="343"/>
      <c r="BA10" s="343"/>
      <c r="BB10" s="108"/>
      <c r="BC10" s="343" t="s">
        <v>69</v>
      </c>
      <c r="BD10" s="343"/>
      <c r="BE10" s="343"/>
    </row>
    <row r="11" spans="1:62" ht="15" customHeight="1" thickBot="1" x14ac:dyDescent="0.25">
      <c r="A11" s="346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SUM(B15:B41)</f>
        <v>424141</v>
      </c>
      <c r="C13" s="152">
        <f>SUM(C15:C41)</f>
        <v>214861</v>
      </c>
      <c r="D13" s="152">
        <f>SUM(D15:D41)</f>
        <v>209280</v>
      </c>
      <c r="E13" s="152"/>
      <c r="F13" s="152">
        <f>SUM(F15:F41)</f>
        <v>80721</v>
      </c>
      <c r="G13" s="152">
        <f>SUM(G15:G41)</f>
        <v>41279</v>
      </c>
      <c r="H13" s="152">
        <f>SUM(H15:H41)</f>
        <v>39442</v>
      </c>
      <c r="I13" s="152"/>
      <c r="J13" s="152">
        <f>SUM(J15:J41)</f>
        <v>70868</v>
      </c>
      <c r="K13" s="152">
        <f>SUM(K15:K41)</f>
        <v>35597</v>
      </c>
      <c r="L13" s="152">
        <f>SUM(L15:L41)</f>
        <v>35271</v>
      </c>
      <c r="M13" s="152"/>
      <c r="N13" s="152">
        <f>SUM(N15:N41)</f>
        <v>66772</v>
      </c>
      <c r="O13" s="152">
        <f>SUM(O15:O41)</f>
        <v>33874</v>
      </c>
      <c r="P13" s="152">
        <f>SUM(P15:P41)</f>
        <v>32898</v>
      </c>
      <c r="Q13" s="152"/>
      <c r="R13" s="152">
        <f>SUM(R15:R41)</f>
        <v>67963</v>
      </c>
      <c r="S13" s="152">
        <f>SUM(S15:S41)</f>
        <v>34423</v>
      </c>
      <c r="T13" s="152">
        <f>SUM(T15:T41)</f>
        <v>33540</v>
      </c>
      <c r="U13" s="152"/>
      <c r="V13" s="152">
        <f>SUM(V15:V41)</f>
        <v>68600</v>
      </c>
      <c r="W13" s="152">
        <f>SUM(W15:W41)</f>
        <v>34521</v>
      </c>
      <c r="X13" s="152">
        <f>SUM(X15:X41)</f>
        <v>34079</v>
      </c>
      <c r="Y13" s="152"/>
      <c r="Z13" s="152">
        <f>SUM(Z15:Z41)</f>
        <v>69217</v>
      </c>
      <c r="AA13" s="152">
        <f>SUM(AA15:AA41)</f>
        <v>35167</v>
      </c>
      <c r="AB13" s="152">
        <f>SUM(AB15:AB41)</f>
        <v>34050</v>
      </c>
      <c r="AD13" s="150" t="s">
        <v>244</v>
      </c>
      <c r="AE13" s="158">
        <f>+B13/(B13+B57+B104)*100</f>
        <v>91.789318322978005</v>
      </c>
      <c r="AF13" s="158">
        <f>+C13/(C13+C57+C104)*100</f>
        <v>90.38444550078033</v>
      </c>
      <c r="AG13" s="158">
        <f>+D13/(D13+D57+D104)*100</f>
        <v>93.277827796150859</v>
      </c>
      <c r="AH13" s="159"/>
      <c r="AI13" s="158">
        <f>+F13/(F13+F57+F104)*100</f>
        <v>99.150012897203155</v>
      </c>
      <c r="AJ13" s="158">
        <f>+G13/(G13+G57+G104)*100</f>
        <v>98.988033860099279</v>
      </c>
      <c r="AK13" s="158">
        <f>+H13/(H13+H57+H104)*100</f>
        <v>99.320104754230456</v>
      </c>
      <c r="AL13" s="159"/>
      <c r="AM13" s="158">
        <f>+J13/(J13+J57+J104)*100</f>
        <v>86.140756047161787</v>
      </c>
      <c r="AN13" s="158">
        <f>+K13/(K13+K57+K104)*100</f>
        <v>84.169582899839213</v>
      </c>
      <c r="AO13" s="158">
        <f>+L13/(L13+L57+L104)*100</f>
        <v>88.226024313372349</v>
      </c>
      <c r="AP13" s="159"/>
      <c r="AQ13" s="158">
        <f>+N13/(N13+N57+N104)*100</f>
        <v>89.608803596591287</v>
      </c>
      <c r="AR13" s="158">
        <f>+O13/(O13+O57+O104)*100</f>
        <v>87.817903715033836</v>
      </c>
      <c r="AS13" s="158">
        <f>+P13/(P13+P57+P104)*100</f>
        <v>91.530799621612601</v>
      </c>
      <c r="AT13" s="159"/>
      <c r="AU13" s="158">
        <f>+R13/(R13+R57+R104)*100</f>
        <v>89.640845720616753</v>
      </c>
      <c r="AV13" s="158">
        <f>+S13/(S13+S57+S104)*100</f>
        <v>87.982108626198084</v>
      </c>
      <c r="AW13" s="158">
        <f>+T13/(T13+T57+T104)*100</f>
        <v>91.409571568734322</v>
      </c>
      <c r="AX13" s="159"/>
      <c r="AY13" s="158">
        <f>+V13/(V13+V57+V104)*100</f>
        <v>90.710743801652896</v>
      </c>
      <c r="AZ13" s="158">
        <f>+W13/(W13+W57+W104)*100</f>
        <v>88.907489440609865</v>
      </c>
      <c r="BA13" s="158">
        <f>+X13/(X13+X57+X104)*100</f>
        <v>92.613528276761699</v>
      </c>
      <c r="BB13" s="159"/>
      <c r="BC13" s="158">
        <f>+Z13/(Z13+Z57+Z104)*100</f>
        <v>95.549481647133533</v>
      </c>
      <c r="BD13" s="158">
        <f>+AA13/(AA13+AA57+AA104)*100</f>
        <v>94.534946236559136</v>
      </c>
      <c r="BE13" s="158">
        <f>+AB13/(AB13+AB57+AB104)*100</f>
        <v>96.620413722652586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3">
        <v>26097</v>
      </c>
      <c r="C15" s="263">
        <v>13202</v>
      </c>
      <c r="D15" s="263">
        <v>12895</v>
      </c>
      <c r="E15" s="263"/>
      <c r="F15" s="263">
        <v>5086</v>
      </c>
      <c r="G15" s="263">
        <v>2569</v>
      </c>
      <c r="H15" s="263">
        <v>2517</v>
      </c>
      <c r="I15" s="263"/>
      <c r="J15" s="263">
        <v>4216</v>
      </c>
      <c r="K15" s="263">
        <v>2099</v>
      </c>
      <c r="L15" s="263">
        <v>2117</v>
      </c>
      <c r="M15" s="263"/>
      <c r="N15" s="263">
        <v>4104</v>
      </c>
      <c r="O15" s="263">
        <v>2068</v>
      </c>
      <c r="P15" s="263">
        <v>2036</v>
      </c>
      <c r="Q15" s="263"/>
      <c r="R15" s="263">
        <v>4148</v>
      </c>
      <c r="S15" s="263">
        <v>2101</v>
      </c>
      <c r="T15" s="263">
        <v>2047</v>
      </c>
      <c r="U15" s="263"/>
      <c r="V15" s="263">
        <v>4233</v>
      </c>
      <c r="W15" s="263">
        <v>2166</v>
      </c>
      <c r="X15" s="263">
        <v>2067</v>
      </c>
      <c r="Y15" s="263"/>
      <c r="Z15" s="263">
        <v>4310</v>
      </c>
      <c r="AA15" s="263">
        <v>2199</v>
      </c>
      <c r="AB15" s="263">
        <v>2111</v>
      </c>
      <c r="AD15" s="107" t="s">
        <v>79</v>
      </c>
      <c r="AE15" s="102">
        <f t="shared" ref="AE15:AE38" si="0">+B15/(B15+B59+B106)*100</f>
        <v>90.079734907321125</v>
      </c>
      <c r="AF15" s="102">
        <f t="shared" ref="AF15:AF38" si="1">+C15/(C15+C59+C106)*100</f>
        <v>88.854489164086687</v>
      </c>
      <c r="AG15" s="102">
        <f t="shared" ref="AG15:AG38" si="2">+D15/(D15+D59+D106)*100</f>
        <v>91.36965917947991</v>
      </c>
      <c r="AH15" s="142"/>
      <c r="AI15" s="102">
        <f t="shared" ref="AI15:AI38" si="3">+F15/(F15+F59+F106)*100</f>
        <v>99.065056486170619</v>
      </c>
      <c r="AJ15" s="102">
        <f t="shared" ref="AJ15:AJ38" si="4">+G15/(G15+G59+G106)*100</f>
        <v>98.88375673595074</v>
      </c>
      <c r="AK15" s="102">
        <f t="shared" ref="AK15:AK38" si="5">+H15/(H15+H59+H106)*100</f>
        <v>99.250788643533127</v>
      </c>
      <c r="AL15" s="105"/>
      <c r="AM15" s="102">
        <f t="shared" ref="AM15:AM38" si="6">+J15/(J15+J59+J106)*100</f>
        <v>84.404404404404403</v>
      </c>
      <c r="AN15" s="102">
        <f t="shared" ref="AN15:AN38" si="7">+K15/(K15+K59+K106)*100</f>
        <v>82.833464877663772</v>
      </c>
      <c r="AO15" s="102">
        <f t="shared" ref="AO15:AO38" si="8">+L15/(L15+L59+L106)*100</f>
        <v>86.021942299878091</v>
      </c>
      <c r="AP15" s="105"/>
      <c r="AQ15" s="102">
        <f t="shared" ref="AQ15:AQ38" si="9">+N15/(N15+N59+N106)*100</f>
        <v>87.468030690537077</v>
      </c>
      <c r="AR15" s="102">
        <f t="shared" ref="AR15:AR38" si="10">+O15/(O15+O59+O106)*100</f>
        <v>86.023294509151413</v>
      </c>
      <c r="AS15" s="102">
        <f t="shared" ref="AS15:AS38" si="11">+P15/(P15+P59+P106)*100</f>
        <v>88.986013986013987</v>
      </c>
      <c r="AT15" s="105"/>
      <c r="AU15" s="102">
        <f t="shared" ref="AU15:AU38" si="12">+R15/(R15+R59+R106)*100</f>
        <v>87.014894063352216</v>
      </c>
      <c r="AV15" s="102">
        <f t="shared" ref="AV15:AV38" si="13">+S15/(S15+S59+S106)*100</f>
        <v>85.40650406504065</v>
      </c>
      <c r="AW15" s="102">
        <f t="shared" ref="AW15:AW38" si="14">+T15/(T15+T59+T106)*100</f>
        <v>88.729952319029039</v>
      </c>
      <c r="AX15" s="105"/>
      <c r="AY15" s="102">
        <f t="shared" ref="AY15:AY38" si="15">+V15/(V15+V59+V106)*100</f>
        <v>88.022457891453527</v>
      </c>
      <c r="AZ15" s="102">
        <f t="shared" ref="AZ15:AZ38" si="16">+W15/(W15+W59+W106)*100</f>
        <v>86.432561851556272</v>
      </c>
      <c r="BA15" s="102">
        <f t="shared" ref="BA15:BA38" si="17">+X15/(X15+X59+X106)*100</f>
        <v>89.752496743378202</v>
      </c>
      <c r="BB15" s="142"/>
      <c r="BC15" s="102">
        <f t="shared" ref="BC15:BC38" si="18">+Z15/(Z15+Z59+Z106)*100</f>
        <v>94.228246611281151</v>
      </c>
      <c r="BD15" s="102">
        <f t="shared" ref="BD15:BD38" si="19">+AA15/(AA15+AA59+AA106)*100</f>
        <v>93.336162988115447</v>
      </c>
      <c r="BE15" s="102">
        <f t="shared" ref="BE15:BE38" si="20">+AB15/(AB15+AB59+AB106)*100</f>
        <v>95.17583408476105</v>
      </c>
    </row>
    <row r="16" spans="1:62" ht="15" customHeight="1" x14ac:dyDescent="0.2">
      <c r="A16" s="107" t="s">
        <v>80</v>
      </c>
      <c r="B16" s="263">
        <v>26209</v>
      </c>
      <c r="C16" s="263">
        <v>13135</v>
      </c>
      <c r="D16" s="263">
        <v>13074</v>
      </c>
      <c r="E16" s="263"/>
      <c r="F16" s="263">
        <v>4871</v>
      </c>
      <c r="G16" s="263">
        <v>2449</v>
      </c>
      <c r="H16" s="263">
        <v>2422</v>
      </c>
      <c r="I16" s="263"/>
      <c r="J16" s="263">
        <v>4293</v>
      </c>
      <c r="K16" s="263">
        <v>2131</v>
      </c>
      <c r="L16" s="263">
        <v>2162</v>
      </c>
      <c r="M16" s="263"/>
      <c r="N16" s="263">
        <v>4194</v>
      </c>
      <c r="O16" s="263">
        <v>2127</v>
      </c>
      <c r="P16" s="263">
        <v>2067</v>
      </c>
      <c r="Q16" s="263"/>
      <c r="R16" s="263">
        <v>4204</v>
      </c>
      <c r="S16" s="263">
        <v>2067</v>
      </c>
      <c r="T16" s="263">
        <v>2137</v>
      </c>
      <c r="U16" s="263"/>
      <c r="V16" s="263">
        <v>4269</v>
      </c>
      <c r="W16" s="263">
        <v>2164</v>
      </c>
      <c r="X16" s="263">
        <v>2105</v>
      </c>
      <c r="Y16" s="263"/>
      <c r="Z16" s="263">
        <v>4378</v>
      </c>
      <c r="AA16" s="263">
        <v>2197</v>
      </c>
      <c r="AB16" s="263">
        <v>2181</v>
      </c>
      <c r="AD16" s="107" t="s">
        <v>80</v>
      </c>
      <c r="AE16" s="102">
        <f t="shared" si="0"/>
        <v>93.210754676719546</v>
      </c>
      <c r="AF16" s="102">
        <f t="shared" si="1"/>
        <v>92.065605943786352</v>
      </c>
      <c r="AG16" s="102">
        <f t="shared" si="2"/>
        <v>94.390296729478024</v>
      </c>
      <c r="AH16" s="142"/>
      <c r="AI16" s="102">
        <f t="shared" si="3"/>
        <v>98.863405723564028</v>
      </c>
      <c r="AJ16" s="102">
        <f t="shared" si="4"/>
        <v>98.829701372074254</v>
      </c>
      <c r="AK16" s="102">
        <f t="shared" si="5"/>
        <v>98.897509187423438</v>
      </c>
      <c r="AL16" s="105"/>
      <c r="AM16" s="102">
        <f t="shared" si="6"/>
        <v>88.974093264248694</v>
      </c>
      <c r="AN16" s="102">
        <f t="shared" si="7"/>
        <v>87.551355792933435</v>
      </c>
      <c r="AO16" s="102">
        <f t="shared" si="8"/>
        <v>90.422417398578006</v>
      </c>
      <c r="AP16" s="105"/>
      <c r="AQ16" s="102">
        <f t="shared" si="9"/>
        <v>92.664604507291202</v>
      </c>
      <c r="AR16" s="102">
        <f t="shared" si="10"/>
        <v>91.287553648068666</v>
      </c>
      <c r="AS16" s="102">
        <f t="shared" si="11"/>
        <v>94.125683060109282</v>
      </c>
      <c r="AT16" s="105"/>
      <c r="AU16" s="102">
        <f t="shared" si="12"/>
        <v>91.133752438760027</v>
      </c>
      <c r="AV16" s="102">
        <f t="shared" si="13"/>
        <v>89.752496743378202</v>
      </c>
      <c r="AW16" s="102">
        <f t="shared" si="14"/>
        <v>92.510822510822507</v>
      </c>
      <c r="AX16" s="105"/>
      <c r="AY16" s="102">
        <f t="shared" si="15"/>
        <v>91.432855001070891</v>
      </c>
      <c r="AZ16" s="102">
        <f t="shared" si="16"/>
        <v>89.979209979209983</v>
      </c>
      <c r="BA16" s="102">
        <f t="shared" si="17"/>
        <v>92.977031802120138</v>
      </c>
      <c r="BB16" s="142"/>
      <c r="BC16" s="102">
        <f t="shared" si="18"/>
        <v>96.050899517332169</v>
      </c>
      <c r="BD16" s="102">
        <f t="shared" si="19"/>
        <v>94.820889080707815</v>
      </c>
      <c r="BE16" s="102">
        <f t="shared" si="20"/>
        <v>97.32262382864792</v>
      </c>
    </row>
    <row r="17" spans="1:57" ht="15" customHeight="1" x14ac:dyDescent="0.2">
      <c r="A17" s="107" t="s">
        <v>81</v>
      </c>
      <c r="B17" s="263">
        <v>22109</v>
      </c>
      <c r="C17" s="263">
        <v>11179</v>
      </c>
      <c r="D17" s="263">
        <v>10930</v>
      </c>
      <c r="E17" s="263"/>
      <c r="F17" s="263">
        <v>4429</v>
      </c>
      <c r="G17" s="263">
        <v>2318</v>
      </c>
      <c r="H17" s="263">
        <v>2111</v>
      </c>
      <c r="I17" s="263"/>
      <c r="J17" s="263">
        <v>3632</v>
      </c>
      <c r="K17" s="263">
        <v>1859</v>
      </c>
      <c r="L17" s="263">
        <v>1773</v>
      </c>
      <c r="M17" s="263"/>
      <c r="N17" s="263">
        <v>3478</v>
      </c>
      <c r="O17" s="263">
        <v>1747</v>
      </c>
      <c r="P17" s="263">
        <v>1731</v>
      </c>
      <c r="Q17" s="263"/>
      <c r="R17" s="263">
        <v>3511</v>
      </c>
      <c r="S17" s="263">
        <v>1754</v>
      </c>
      <c r="T17" s="263">
        <v>1757</v>
      </c>
      <c r="U17" s="263"/>
      <c r="V17" s="263">
        <v>3523</v>
      </c>
      <c r="W17" s="263">
        <v>1749</v>
      </c>
      <c r="X17" s="263">
        <v>1774</v>
      </c>
      <c r="Y17" s="263"/>
      <c r="Z17" s="263">
        <v>3536</v>
      </c>
      <c r="AA17" s="263">
        <v>1752</v>
      </c>
      <c r="AB17" s="263">
        <v>1784</v>
      </c>
      <c r="AD17" s="107" t="s">
        <v>81</v>
      </c>
      <c r="AE17" s="102">
        <f t="shared" si="0"/>
        <v>88.823269454823034</v>
      </c>
      <c r="AF17" s="102">
        <f t="shared" si="1"/>
        <v>87.329114912897438</v>
      </c>
      <c r="AG17" s="102">
        <f t="shared" si="2"/>
        <v>90.405293631100079</v>
      </c>
      <c r="AH17" s="142"/>
      <c r="AI17" s="102">
        <f t="shared" si="3"/>
        <v>99.038461538461547</v>
      </c>
      <c r="AJ17" s="102">
        <f t="shared" si="4"/>
        <v>99.05982905982907</v>
      </c>
      <c r="AK17" s="102">
        <f t="shared" si="5"/>
        <v>99.015009380863034</v>
      </c>
      <c r="AL17" s="105"/>
      <c r="AM17" s="102">
        <f t="shared" si="6"/>
        <v>81.562991241859422</v>
      </c>
      <c r="AN17" s="102">
        <f t="shared" si="7"/>
        <v>80.025828669823511</v>
      </c>
      <c r="AO17" s="102">
        <f t="shared" si="8"/>
        <v>83.239436619718305</v>
      </c>
      <c r="AP17" s="105"/>
      <c r="AQ17" s="102">
        <f t="shared" si="9"/>
        <v>86.131748390292231</v>
      </c>
      <c r="AR17" s="102">
        <f t="shared" si="10"/>
        <v>84.436926051232476</v>
      </c>
      <c r="AS17" s="102">
        <f t="shared" si="11"/>
        <v>87.912646013204679</v>
      </c>
      <c r="AT17" s="105"/>
      <c r="AU17" s="102">
        <f t="shared" si="12"/>
        <v>85.885518590998046</v>
      </c>
      <c r="AV17" s="102">
        <f t="shared" si="13"/>
        <v>83.484055211803891</v>
      </c>
      <c r="AW17" s="102">
        <f t="shared" si="14"/>
        <v>88.424760946149974</v>
      </c>
      <c r="AX17" s="105"/>
      <c r="AY17" s="102">
        <f t="shared" si="15"/>
        <v>87.159821870361213</v>
      </c>
      <c r="AZ17" s="102">
        <f t="shared" si="16"/>
        <v>85.109489051094883</v>
      </c>
      <c r="BA17" s="102">
        <f t="shared" si="17"/>
        <v>89.280322093608461</v>
      </c>
      <c r="BB17" s="142"/>
      <c r="BC17" s="102">
        <f t="shared" si="18"/>
        <v>93.101632438125321</v>
      </c>
      <c r="BD17" s="102">
        <f t="shared" si="19"/>
        <v>91.583899634082584</v>
      </c>
      <c r="BE17" s="102">
        <f t="shared" si="20"/>
        <v>94.641909814323611</v>
      </c>
    </row>
    <row r="18" spans="1:57" ht="15" customHeight="1" x14ac:dyDescent="0.2">
      <c r="A18" s="107" t="s">
        <v>82</v>
      </c>
      <c r="B18" s="263">
        <v>24867</v>
      </c>
      <c r="C18" s="263">
        <v>12553</v>
      </c>
      <c r="D18" s="263">
        <v>12314</v>
      </c>
      <c r="E18" s="263"/>
      <c r="F18" s="263">
        <v>4839</v>
      </c>
      <c r="G18" s="263">
        <v>2473</v>
      </c>
      <c r="H18" s="263">
        <v>2366</v>
      </c>
      <c r="I18" s="263"/>
      <c r="J18" s="263">
        <v>4189</v>
      </c>
      <c r="K18" s="263">
        <v>2089</v>
      </c>
      <c r="L18" s="263">
        <v>2100</v>
      </c>
      <c r="M18" s="263"/>
      <c r="N18" s="263">
        <v>3970</v>
      </c>
      <c r="O18" s="263">
        <v>1975</v>
      </c>
      <c r="P18" s="263">
        <v>1995</v>
      </c>
      <c r="Q18" s="263"/>
      <c r="R18" s="263">
        <v>3900</v>
      </c>
      <c r="S18" s="263">
        <v>1951</v>
      </c>
      <c r="T18" s="263">
        <v>1949</v>
      </c>
      <c r="U18" s="263"/>
      <c r="V18" s="263">
        <v>3843</v>
      </c>
      <c r="W18" s="263">
        <v>1993</v>
      </c>
      <c r="X18" s="263">
        <v>1850</v>
      </c>
      <c r="Y18" s="263"/>
      <c r="Z18" s="263">
        <v>4126</v>
      </c>
      <c r="AA18" s="263">
        <v>2072</v>
      </c>
      <c r="AB18" s="263">
        <v>2054</v>
      </c>
      <c r="AD18" s="107" t="s">
        <v>82</v>
      </c>
      <c r="AE18" s="102">
        <f t="shared" si="0"/>
        <v>91.469874199955854</v>
      </c>
      <c r="AF18" s="102">
        <f t="shared" si="1"/>
        <v>90.199037148810817</v>
      </c>
      <c r="AG18" s="102">
        <f t="shared" si="2"/>
        <v>92.802773381566055</v>
      </c>
      <c r="AH18" s="142"/>
      <c r="AI18" s="102">
        <f t="shared" si="3"/>
        <v>98.775260257195342</v>
      </c>
      <c r="AJ18" s="102">
        <f t="shared" si="4"/>
        <v>98.761980830670922</v>
      </c>
      <c r="AK18" s="102">
        <f t="shared" si="5"/>
        <v>98.789144050104383</v>
      </c>
      <c r="AL18" s="105"/>
      <c r="AM18" s="102">
        <f t="shared" si="6"/>
        <v>86.495973570101185</v>
      </c>
      <c r="AN18" s="102">
        <f t="shared" si="7"/>
        <v>84.918699186991873</v>
      </c>
      <c r="AO18" s="102">
        <f t="shared" si="8"/>
        <v>88.124213176668064</v>
      </c>
      <c r="AP18" s="105"/>
      <c r="AQ18" s="102">
        <f t="shared" si="9"/>
        <v>90.929912963811262</v>
      </c>
      <c r="AR18" s="102">
        <f t="shared" si="10"/>
        <v>89.528558476881244</v>
      </c>
      <c r="AS18" s="102">
        <f t="shared" si="11"/>
        <v>92.361111111111114</v>
      </c>
      <c r="AT18" s="105"/>
      <c r="AU18" s="102">
        <f t="shared" si="12"/>
        <v>88.415325323055995</v>
      </c>
      <c r="AV18" s="102">
        <f t="shared" si="13"/>
        <v>86.904231625835195</v>
      </c>
      <c r="AW18" s="102">
        <f t="shared" si="14"/>
        <v>89.981532779316709</v>
      </c>
      <c r="AX18" s="105"/>
      <c r="AY18" s="102">
        <f t="shared" si="15"/>
        <v>88.162422573984855</v>
      </c>
      <c r="AZ18" s="102">
        <f t="shared" si="16"/>
        <v>86.090712742980557</v>
      </c>
      <c r="BA18" s="102">
        <f t="shared" si="17"/>
        <v>90.50880626223092</v>
      </c>
      <c r="BB18" s="142"/>
      <c r="BC18" s="102">
        <f t="shared" si="18"/>
        <v>95.775301764159707</v>
      </c>
      <c r="BD18" s="102">
        <f t="shared" si="19"/>
        <v>94.741655235482398</v>
      </c>
      <c r="BE18" s="102">
        <f t="shared" si="20"/>
        <v>96.841112682696846</v>
      </c>
    </row>
    <row r="19" spans="1:57" ht="15" customHeight="1" x14ac:dyDescent="0.2">
      <c r="A19" s="107" t="s">
        <v>83</v>
      </c>
      <c r="B19" s="263">
        <v>5987</v>
      </c>
      <c r="C19" s="263">
        <v>3108</v>
      </c>
      <c r="D19" s="263">
        <v>2879</v>
      </c>
      <c r="E19" s="263"/>
      <c r="F19" s="263">
        <v>1074</v>
      </c>
      <c r="G19" s="263">
        <v>557</v>
      </c>
      <c r="H19" s="263">
        <v>517</v>
      </c>
      <c r="I19" s="263"/>
      <c r="J19" s="263">
        <v>1012</v>
      </c>
      <c r="K19" s="263">
        <v>487</v>
      </c>
      <c r="L19" s="263">
        <v>525</v>
      </c>
      <c r="M19" s="263"/>
      <c r="N19" s="263">
        <v>950</v>
      </c>
      <c r="O19" s="263">
        <v>499</v>
      </c>
      <c r="P19" s="263">
        <v>451</v>
      </c>
      <c r="Q19" s="263"/>
      <c r="R19" s="263">
        <v>940</v>
      </c>
      <c r="S19" s="263">
        <v>499</v>
      </c>
      <c r="T19" s="263">
        <v>441</v>
      </c>
      <c r="U19" s="263"/>
      <c r="V19" s="263">
        <v>1042</v>
      </c>
      <c r="W19" s="263">
        <v>554</v>
      </c>
      <c r="X19" s="263">
        <v>488</v>
      </c>
      <c r="Y19" s="263"/>
      <c r="Z19" s="263">
        <v>969</v>
      </c>
      <c r="AA19" s="263">
        <v>512</v>
      </c>
      <c r="AB19" s="263">
        <v>457</v>
      </c>
      <c r="AD19" s="107" t="s">
        <v>83</v>
      </c>
      <c r="AE19" s="102">
        <f t="shared" si="0"/>
        <v>95.425565827223451</v>
      </c>
      <c r="AF19" s="102">
        <f t="shared" si="1"/>
        <v>94.181818181818173</v>
      </c>
      <c r="AG19" s="102">
        <f t="shared" si="2"/>
        <v>96.805648957632812</v>
      </c>
      <c r="AH19" s="142"/>
      <c r="AI19" s="102">
        <f t="shared" si="3"/>
        <v>99.721448467966582</v>
      </c>
      <c r="AJ19" s="102">
        <f t="shared" si="4"/>
        <v>99.464285714285722</v>
      </c>
      <c r="AK19" s="102">
        <f t="shared" si="5"/>
        <v>100</v>
      </c>
      <c r="AL19" s="105"/>
      <c r="AM19" s="102">
        <f t="shared" si="6"/>
        <v>90.276538804638719</v>
      </c>
      <c r="AN19" s="102">
        <f t="shared" si="7"/>
        <v>87.747747747747752</v>
      </c>
      <c r="AO19" s="102">
        <f t="shared" si="8"/>
        <v>92.756183745583044</v>
      </c>
      <c r="AP19" s="105"/>
      <c r="AQ19" s="102">
        <f t="shared" si="9"/>
        <v>95.862764883955592</v>
      </c>
      <c r="AR19" s="102">
        <f t="shared" si="10"/>
        <v>94.866920152091254</v>
      </c>
      <c r="AS19" s="102">
        <f t="shared" si="11"/>
        <v>96.989247311827953</v>
      </c>
      <c r="AT19" s="105"/>
      <c r="AU19" s="102">
        <f t="shared" si="12"/>
        <v>94.282848545636909</v>
      </c>
      <c r="AV19" s="102">
        <f t="shared" si="13"/>
        <v>92.407407407407405</v>
      </c>
      <c r="AW19" s="102">
        <f t="shared" si="14"/>
        <v>96.498905908096276</v>
      </c>
      <c r="AX19" s="105"/>
      <c r="AY19" s="102">
        <f t="shared" si="15"/>
        <v>95.596330275229363</v>
      </c>
      <c r="AZ19" s="102">
        <f t="shared" si="16"/>
        <v>94.539249146757669</v>
      </c>
      <c r="BA19" s="102">
        <f t="shared" si="17"/>
        <v>96.825396825396822</v>
      </c>
      <c r="BB19" s="142"/>
      <c r="BC19" s="102">
        <f t="shared" si="18"/>
        <v>97.094188376753507</v>
      </c>
      <c r="BD19" s="102">
        <f t="shared" si="19"/>
        <v>96.060037523452152</v>
      </c>
      <c r="BE19" s="102">
        <f t="shared" si="20"/>
        <v>98.27956989247312</v>
      </c>
    </row>
    <row r="20" spans="1:57" ht="15" customHeight="1" x14ac:dyDescent="0.2">
      <c r="A20" s="107" t="s">
        <v>84</v>
      </c>
      <c r="B20" s="263">
        <v>14566</v>
      </c>
      <c r="C20" s="263">
        <v>7394</v>
      </c>
      <c r="D20" s="263">
        <v>7172</v>
      </c>
      <c r="E20" s="263"/>
      <c r="F20" s="263">
        <v>2657</v>
      </c>
      <c r="G20" s="263">
        <v>1387</v>
      </c>
      <c r="H20" s="263">
        <v>1270</v>
      </c>
      <c r="I20" s="263"/>
      <c r="J20" s="263">
        <v>2413</v>
      </c>
      <c r="K20" s="263">
        <v>1195</v>
      </c>
      <c r="L20" s="263">
        <v>1218</v>
      </c>
      <c r="M20" s="263"/>
      <c r="N20" s="263">
        <v>2310</v>
      </c>
      <c r="O20" s="263">
        <v>1144</v>
      </c>
      <c r="P20" s="263">
        <v>1166</v>
      </c>
      <c r="Q20" s="263"/>
      <c r="R20" s="263">
        <v>2413</v>
      </c>
      <c r="S20" s="263">
        <v>1245</v>
      </c>
      <c r="T20" s="263">
        <v>1168</v>
      </c>
      <c r="U20" s="263"/>
      <c r="V20" s="263">
        <v>2326</v>
      </c>
      <c r="W20" s="263">
        <v>1160</v>
      </c>
      <c r="X20" s="263">
        <v>1166</v>
      </c>
      <c r="Y20" s="263"/>
      <c r="Z20" s="263">
        <v>2447</v>
      </c>
      <c r="AA20" s="263">
        <v>1263</v>
      </c>
      <c r="AB20" s="263">
        <v>1184</v>
      </c>
      <c r="AD20" s="107" t="s">
        <v>84</v>
      </c>
      <c r="AE20" s="102">
        <f t="shared" si="0"/>
        <v>94.941989310389786</v>
      </c>
      <c r="AF20" s="102">
        <f t="shared" si="1"/>
        <v>94.047316204528101</v>
      </c>
      <c r="AG20" s="102">
        <f t="shared" si="2"/>
        <v>95.882352941176478</v>
      </c>
      <c r="AH20" s="142"/>
      <c r="AI20" s="102">
        <f t="shared" si="3"/>
        <v>98.663200891199409</v>
      </c>
      <c r="AJ20" s="102">
        <f t="shared" si="4"/>
        <v>98.508522727272734</v>
      </c>
      <c r="AK20" s="102">
        <f t="shared" si="5"/>
        <v>98.832684824902728</v>
      </c>
      <c r="AL20" s="105"/>
      <c r="AM20" s="102">
        <f t="shared" si="6"/>
        <v>89.106351550960113</v>
      </c>
      <c r="AN20" s="102">
        <f t="shared" si="7"/>
        <v>87.162654996353027</v>
      </c>
      <c r="AO20" s="102">
        <f t="shared" si="8"/>
        <v>91.099476439790578</v>
      </c>
      <c r="AP20" s="105"/>
      <c r="AQ20" s="102">
        <f t="shared" si="9"/>
        <v>94.362745098039213</v>
      </c>
      <c r="AR20" s="102">
        <f t="shared" si="10"/>
        <v>93.770491803278688</v>
      </c>
      <c r="AS20" s="102">
        <f t="shared" si="11"/>
        <v>94.951140065146575</v>
      </c>
      <c r="AT20" s="105"/>
      <c r="AU20" s="102">
        <f t="shared" si="12"/>
        <v>94.776119402985074</v>
      </c>
      <c r="AV20" s="102">
        <f t="shared" si="13"/>
        <v>93.75</v>
      </c>
      <c r="AW20" s="102">
        <f t="shared" si="14"/>
        <v>95.894909688013144</v>
      </c>
      <c r="AX20" s="105"/>
      <c r="AY20" s="102">
        <f t="shared" si="15"/>
        <v>95.720164609053498</v>
      </c>
      <c r="AZ20" s="102">
        <f t="shared" si="16"/>
        <v>94.539527302363496</v>
      </c>
      <c r="BA20" s="102">
        <f t="shared" si="17"/>
        <v>96.92435577722361</v>
      </c>
      <c r="BB20" s="142"/>
      <c r="BC20" s="102">
        <f t="shared" si="18"/>
        <v>97.218911402463249</v>
      </c>
      <c r="BD20" s="102">
        <f t="shared" si="19"/>
        <v>96.559633027522935</v>
      </c>
      <c r="BE20" s="102">
        <f t="shared" si="20"/>
        <v>97.932175351530191</v>
      </c>
    </row>
    <row r="21" spans="1:57" ht="15" customHeight="1" x14ac:dyDescent="0.2">
      <c r="A21" s="107" t="s">
        <v>85</v>
      </c>
      <c r="B21" s="263">
        <v>3582</v>
      </c>
      <c r="C21" s="263">
        <v>1828</v>
      </c>
      <c r="D21" s="263">
        <v>1754</v>
      </c>
      <c r="E21" s="263"/>
      <c r="F21" s="263">
        <v>675</v>
      </c>
      <c r="G21" s="263">
        <v>333</v>
      </c>
      <c r="H21" s="263">
        <v>342</v>
      </c>
      <c r="I21" s="263"/>
      <c r="J21" s="263">
        <v>596</v>
      </c>
      <c r="K21" s="263">
        <v>283</v>
      </c>
      <c r="L21" s="263">
        <v>313</v>
      </c>
      <c r="M21" s="263"/>
      <c r="N21" s="263">
        <v>546</v>
      </c>
      <c r="O21" s="263">
        <v>287</v>
      </c>
      <c r="P21" s="263">
        <v>259</v>
      </c>
      <c r="Q21" s="263"/>
      <c r="R21" s="263">
        <v>625</v>
      </c>
      <c r="S21" s="263">
        <v>323</v>
      </c>
      <c r="T21" s="263">
        <v>302</v>
      </c>
      <c r="U21" s="263"/>
      <c r="V21" s="263">
        <v>570</v>
      </c>
      <c r="W21" s="263">
        <v>283</v>
      </c>
      <c r="X21" s="263">
        <v>287</v>
      </c>
      <c r="Y21" s="263"/>
      <c r="Z21" s="263">
        <v>570</v>
      </c>
      <c r="AA21" s="263">
        <v>319</v>
      </c>
      <c r="AB21" s="263">
        <v>251</v>
      </c>
      <c r="AD21" s="107" t="s">
        <v>85</v>
      </c>
      <c r="AE21" s="102">
        <f t="shared" si="0"/>
        <v>97.178513293543133</v>
      </c>
      <c r="AF21" s="102">
        <f t="shared" si="1"/>
        <v>96.566296883254097</v>
      </c>
      <c r="AG21" s="102">
        <f t="shared" si="2"/>
        <v>97.824874511991084</v>
      </c>
      <c r="AH21" s="142"/>
      <c r="AI21" s="102">
        <f t="shared" si="3"/>
        <v>99.557522123893804</v>
      </c>
      <c r="AJ21" s="102">
        <f t="shared" si="4"/>
        <v>99.700598802395206</v>
      </c>
      <c r="AK21" s="102">
        <f t="shared" si="5"/>
        <v>99.418604651162795</v>
      </c>
      <c r="AL21" s="105"/>
      <c r="AM21" s="102">
        <f t="shared" si="6"/>
        <v>93.563579277864989</v>
      </c>
      <c r="AN21" s="102">
        <f t="shared" si="7"/>
        <v>91.290322580645167</v>
      </c>
      <c r="AO21" s="102">
        <f t="shared" si="8"/>
        <v>95.718654434250766</v>
      </c>
      <c r="AP21" s="105"/>
      <c r="AQ21" s="102">
        <f t="shared" si="9"/>
        <v>95.621716287215406</v>
      </c>
      <c r="AR21" s="102">
        <f t="shared" si="10"/>
        <v>95.348837209302332</v>
      </c>
      <c r="AS21" s="102">
        <f t="shared" si="11"/>
        <v>95.925925925925924</v>
      </c>
      <c r="AT21" s="105"/>
      <c r="AU21" s="102">
        <f t="shared" si="12"/>
        <v>97.809076682316118</v>
      </c>
      <c r="AV21" s="102">
        <f t="shared" si="13"/>
        <v>96.996996996996998</v>
      </c>
      <c r="AW21" s="102">
        <f t="shared" si="14"/>
        <v>98.692810457516345</v>
      </c>
      <c r="AX21" s="105"/>
      <c r="AY21" s="102">
        <f t="shared" si="15"/>
        <v>96.938775510204081</v>
      </c>
      <c r="AZ21" s="102">
        <f t="shared" si="16"/>
        <v>96.587030716723561</v>
      </c>
      <c r="BA21" s="102">
        <f t="shared" si="17"/>
        <v>97.288135593220332</v>
      </c>
      <c r="BB21" s="142"/>
      <c r="BC21" s="102">
        <f t="shared" si="18"/>
        <v>99.476439790575924</v>
      </c>
      <c r="BD21" s="102">
        <f t="shared" si="19"/>
        <v>99.068322981366464</v>
      </c>
      <c r="BE21" s="102">
        <f t="shared" si="20"/>
        <v>100</v>
      </c>
    </row>
    <row r="22" spans="1:57" ht="15" customHeight="1" x14ac:dyDescent="0.2">
      <c r="A22" s="107" t="s">
        <v>86</v>
      </c>
      <c r="B22" s="263">
        <v>38492</v>
      </c>
      <c r="C22" s="263">
        <v>19617</v>
      </c>
      <c r="D22" s="263">
        <v>18875</v>
      </c>
      <c r="E22" s="263"/>
      <c r="F22" s="263">
        <v>7289</v>
      </c>
      <c r="G22" s="263">
        <v>3795</v>
      </c>
      <c r="H22" s="263">
        <v>3494</v>
      </c>
      <c r="I22" s="263"/>
      <c r="J22" s="263">
        <v>6315</v>
      </c>
      <c r="K22" s="263">
        <v>3187</v>
      </c>
      <c r="L22" s="263">
        <v>3128</v>
      </c>
      <c r="M22" s="263"/>
      <c r="N22" s="263">
        <v>6215</v>
      </c>
      <c r="O22" s="263">
        <v>3190</v>
      </c>
      <c r="P22" s="263">
        <v>3025</v>
      </c>
      <c r="Q22" s="263"/>
      <c r="R22" s="263">
        <v>6174</v>
      </c>
      <c r="S22" s="263">
        <v>3127</v>
      </c>
      <c r="T22" s="263">
        <v>3047</v>
      </c>
      <c r="U22" s="263"/>
      <c r="V22" s="263">
        <v>6261</v>
      </c>
      <c r="W22" s="263">
        <v>3152</v>
      </c>
      <c r="X22" s="263">
        <v>3109</v>
      </c>
      <c r="Y22" s="263"/>
      <c r="Z22" s="263">
        <v>6238</v>
      </c>
      <c r="AA22" s="263">
        <v>3166</v>
      </c>
      <c r="AB22" s="263">
        <v>3072</v>
      </c>
      <c r="AD22" s="107" t="s">
        <v>86</v>
      </c>
      <c r="AE22" s="102">
        <f t="shared" si="0"/>
        <v>92.337955188792392</v>
      </c>
      <c r="AF22" s="102">
        <f t="shared" si="1"/>
        <v>91.233373639661437</v>
      </c>
      <c r="AG22" s="102">
        <f t="shared" si="2"/>
        <v>93.514665081252474</v>
      </c>
      <c r="AH22" s="142"/>
      <c r="AI22" s="102">
        <f t="shared" si="3"/>
        <v>99.440654843110508</v>
      </c>
      <c r="AJ22" s="102">
        <f t="shared" si="4"/>
        <v>99.293563579277873</v>
      </c>
      <c r="AK22" s="102">
        <f t="shared" si="5"/>
        <v>99.600912200684149</v>
      </c>
      <c r="AL22" s="105"/>
      <c r="AM22" s="102">
        <f t="shared" si="6"/>
        <v>87.115464201958886</v>
      </c>
      <c r="AN22" s="102">
        <f t="shared" si="7"/>
        <v>85.695079322398499</v>
      </c>
      <c r="AO22" s="102">
        <f t="shared" si="8"/>
        <v>88.611898016997173</v>
      </c>
      <c r="AP22" s="105"/>
      <c r="AQ22" s="102">
        <f t="shared" si="9"/>
        <v>91.992303137951453</v>
      </c>
      <c r="AR22" s="102">
        <f t="shared" si="10"/>
        <v>90.625</v>
      </c>
      <c r="AS22" s="102">
        <f t="shared" si="11"/>
        <v>93.479604449938194</v>
      </c>
      <c r="AT22" s="105"/>
      <c r="AU22" s="102">
        <f t="shared" si="12"/>
        <v>89.426419466975673</v>
      </c>
      <c r="AV22" s="102">
        <f t="shared" si="13"/>
        <v>87.763120965478521</v>
      </c>
      <c r="AW22" s="102">
        <f t="shared" si="14"/>
        <v>91.200239449266689</v>
      </c>
      <c r="AX22" s="105"/>
      <c r="AY22" s="102">
        <f t="shared" si="15"/>
        <v>90.112262521588946</v>
      </c>
      <c r="AZ22" s="102">
        <f t="shared" si="16"/>
        <v>89.014402711098555</v>
      </c>
      <c r="BA22" s="102">
        <f t="shared" si="17"/>
        <v>91.253302025242149</v>
      </c>
      <c r="BB22" s="142"/>
      <c r="BC22" s="102">
        <f t="shared" si="18"/>
        <v>95.983997538082775</v>
      </c>
      <c r="BD22" s="102">
        <f t="shared" si="19"/>
        <v>94.875636799520521</v>
      </c>
      <c r="BE22" s="102">
        <f t="shared" si="20"/>
        <v>97.153700189753323</v>
      </c>
    </row>
    <row r="23" spans="1:57" ht="15" customHeight="1" x14ac:dyDescent="0.2">
      <c r="A23" s="107" t="s">
        <v>87</v>
      </c>
      <c r="B23" s="263">
        <v>17815</v>
      </c>
      <c r="C23" s="263">
        <v>9034</v>
      </c>
      <c r="D23" s="263">
        <v>8781</v>
      </c>
      <c r="E23" s="263"/>
      <c r="F23" s="263">
        <v>3263</v>
      </c>
      <c r="G23" s="263">
        <v>1634</v>
      </c>
      <c r="H23" s="263">
        <v>1629</v>
      </c>
      <c r="I23" s="263"/>
      <c r="J23" s="263">
        <v>2980</v>
      </c>
      <c r="K23" s="263">
        <v>1490</v>
      </c>
      <c r="L23" s="263">
        <v>1490</v>
      </c>
      <c r="M23" s="263"/>
      <c r="N23" s="263">
        <v>2818</v>
      </c>
      <c r="O23" s="263">
        <v>1448</v>
      </c>
      <c r="P23" s="263">
        <v>1370</v>
      </c>
      <c r="Q23" s="263"/>
      <c r="R23" s="263">
        <v>2903</v>
      </c>
      <c r="S23" s="263">
        <v>1496</v>
      </c>
      <c r="T23" s="263">
        <v>1407</v>
      </c>
      <c r="U23" s="263"/>
      <c r="V23" s="263">
        <v>2969</v>
      </c>
      <c r="W23" s="263">
        <v>1490</v>
      </c>
      <c r="X23" s="263">
        <v>1479</v>
      </c>
      <c r="Y23" s="263"/>
      <c r="Z23" s="263">
        <v>2882</v>
      </c>
      <c r="AA23" s="263">
        <v>1476</v>
      </c>
      <c r="AB23" s="263">
        <v>1406</v>
      </c>
      <c r="AD23" s="107" t="s">
        <v>87</v>
      </c>
      <c r="AE23" s="102">
        <f t="shared" si="0"/>
        <v>93.763157894736835</v>
      </c>
      <c r="AF23" s="102">
        <f t="shared" si="1"/>
        <v>92.618412958786138</v>
      </c>
      <c r="AG23" s="102">
        <f t="shared" si="2"/>
        <v>94.970798182998053</v>
      </c>
      <c r="AH23" s="142"/>
      <c r="AI23" s="102">
        <f t="shared" si="3"/>
        <v>99.664019547953572</v>
      </c>
      <c r="AJ23" s="102">
        <f t="shared" si="4"/>
        <v>99.694935936546685</v>
      </c>
      <c r="AK23" s="102">
        <f t="shared" si="5"/>
        <v>99.633027522935777</v>
      </c>
      <c r="AL23" s="105"/>
      <c r="AM23" s="102">
        <f t="shared" si="6"/>
        <v>88.113542282672981</v>
      </c>
      <c r="AN23" s="102">
        <f t="shared" si="7"/>
        <v>86.326767091541129</v>
      </c>
      <c r="AO23" s="102">
        <f t="shared" si="8"/>
        <v>89.975845410628025</v>
      </c>
      <c r="AP23" s="105"/>
      <c r="AQ23" s="102">
        <f t="shared" si="9"/>
        <v>92.78893645044451</v>
      </c>
      <c r="AR23" s="102">
        <f t="shared" si="10"/>
        <v>92.053401144310229</v>
      </c>
      <c r="AS23" s="102">
        <f t="shared" si="11"/>
        <v>93.579234972677597</v>
      </c>
      <c r="AT23" s="105"/>
      <c r="AU23" s="102">
        <f t="shared" si="12"/>
        <v>92.629227823867268</v>
      </c>
      <c r="AV23" s="102">
        <f t="shared" si="13"/>
        <v>91.05295191722459</v>
      </c>
      <c r="AW23" s="102">
        <f t="shared" si="14"/>
        <v>94.366197183098592</v>
      </c>
      <c r="AX23" s="105"/>
      <c r="AY23" s="102">
        <f t="shared" si="15"/>
        <v>92.839274546591625</v>
      </c>
      <c r="AZ23" s="102">
        <f t="shared" si="16"/>
        <v>90.742996345919607</v>
      </c>
      <c r="BA23" s="102">
        <f t="shared" si="17"/>
        <v>95.051413881748076</v>
      </c>
      <c r="BB23" s="142"/>
      <c r="BC23" s="102">
        <f t="shared" si="18"/>
        <v>96.87394957983193</v>
      </c>
      <c r="BD23" s="102">
        <f t="shared" si="19"/>
        <v>96.407576747224027</v>
      </c>
      <c r="BE23" s="102">
        <f t="shared" si="20"/>
        <v>97.368421052631575</v>
      </c>
    </row>
    <row r="24" spans="1:57" ht="15" customHeight="1" x14ac:dyDescent="0.2">
      <c r="A24" s="107" t="s">
        <v>88</v>
      </c>
      <c r="B24" s="263">
        <v>24728</v>
      </c>
      <c r="C24" s="263">
        <v>12559</v>
      </c>
      <c r="D24" s="263">
        <v>12169</v>
      </c>
      <c r="E24" s="263"/>
      <c r="F24" s="263">
        <v>4808</v>
      </c>
      <c r="G24" s="263">
        <v>2477</v>
      </c>
      <c r="H24" s="263">
        <v>2331</v>
      </c>
      <c r="I24" s="263"/>
      <c r="J24" s="263">
        <v>4277</v>
      </c>
      <c r="K24" s="263">
        <v>2147</v>
      </c>
      <c r="L24" s="263">
        <v>2130</v>
      </c>
      <c r="M24" s="263"/>
      <c r="N24" s="263">
        <v>3979</v>
      </c>
      <c r="O24" s="263">
        <v>2042</v>
      </c>
      <c r="P24" s="263">
        <v>1937</v>
      </c>
      <c r="Q24" s="263"/>
      <c r="R24" s="263">
        <v>3878</v>
      </c>
      <c r="S24" s="263">
        <v>1961</v>
      </c>
      <c r="T24" s="263">
        <v>1917</v>
      </c>
      <c r="U24" s="263"/>
      <c r="V24" s="263">
        <v>3836</v>
      </c>
      <c r="W24" s="263">
        <v>1931</v>
      </c>
      <c r="X24" s="263">
        <v>1905</v>
      </c>
      <c r="Y24" s="263"/>
      <c r="Z24" s="263">
        <v>3950</v>
      </c>
      <c r="AA24" s="263">
        <v>2001</v>
      </c>
      <c r="AB24" s="263">
        <v>1949</v>
      </c>
      <c r="AD24" s="107" t="s">
        <v>88</v>
      </c>
      <c r="AE24" s="102">
        <f t="shared" si="0"/>
        <v>90.535642368103098</v>
      </c>
      <c r="AF24" s="102">
        <f t="shared" si="1"/>
        <v>88.812672371119433</v>
      </c>
      <c r="AG24" s="102">
        <f t="shared" si="2"/>
        <v>92.385362890980872</v>
      </c>
      <c r="AH24" s="142"/>
      <c r="AI24" s="102">
        <f t="shared" si="3"/>
        <v>98.747176011501338</v>
      </c>
      <c r="AJ24" s="102">
        <f t="shared" si="4"/>
        <v>98.410806515693281</v>
      </c>
      <c r="AK24" s="102">
        <f t="shared" si="5"/>
        <v>99.107142857142861</v>
      </c>
      <c r="AL24" s="105"/>
      <c r="AM24" s="102">
        <f t="shared" si="6"/>
        <v>83.06467275199067</v>
      </c>
      <c r="AN24" s="102">
        <f t="shared" si="7"/>
        <v>81.141345427059704</v>
      </c>
      <c r="AO24" s="102">
        <f t="shared" si="8"/>
        <v>85.097882540950863</v>
      </c>
      <c r="AP24" s="105"/>
      <c r="AQ24" s="102">
        <f t="shared" si="9"/>
        <v>89.015659955257277</v>
      </c>
      <c r="AR24" s="102">
        <f t="shared" si="10"/>
        <v>86.34249471458773</v>
      </c>
      <c r="AS24" s="102">
        <f t="shared" si="11"/>
        <v>92.019002375296907</v>
      </c>
      <c r="AT24" s="105"/>
      <c r="AU24" s="102">
        <f t="shared" si="12"/>
        <v>88.357256778309406</v>
      </c>
      <c r="AV24" s="102">
        <f t="shared" si="13"/>
        <v>86.501985002205558</v>
      </c>
      <c r="AW24" s="102">
        <f t="shared" si="14"/>
        <v>90.339302544769083</v>
      </c>
      <c r="AX24" s="105"/>
      <c r="AY24" s="102">
        <f t="shared" si="15"/>
        <v>90.814393939393938</v>
      </c>
      <c r="AZ24" s="102">
        <f t="shared" si="16"/>
        <v>88.945186549976967</v>
      </c>
      <c r="BA24" s="102">
        <f t="shared" si="17"/>
        <v>92.791037506088642</v>
      </c>
      <c r="BB24" s="142"/>
      <c r="BC24" s="102">
        <f t="shared" si="18"/>
        <v>93.77967711301045</v>
      </c>
      <c r="BD24" s="102">
        <f t="shared" si="19"/>
        <v>92</v>
      </c>
      <c r="BE24" s="102">
        <f t="shared" si="20"/>
        <v>95.679921453117331</v>
      </c>
    </row>
    <row r="25" spans="1:57" ht="15" customHeight="1" x14ac:dyDescent="0.2">
      <c r="A25" s="107" t="s">
        <v>89</v>
      </c>
      <c r="B25" s="263">
        <v>8060</v>
      </c>
      <c r="C25" s="263">
        <v>4126</v>
      </c>
      <c r="D25" s="263">
        <v>3934</v>
      </c>
      <c r="E25" s="263"/>
      <c r="F25" s="263">
        <v>1522</v>
      </c>
      <c r="G25" s="263">
        <v>811</v>
      </c>
      <c r="H25" s="263">
        <v>711</v>
      </c>
      <c r="I25" s="263"/>
      <c r="J25" s="263">
        <v>1313</v>
      </c>
      <c r="K25" s="263">
        <v>649</v>
      </c>
      <c r="L25" s="263">
        <v>664</v>
      </c>
      <c r="M25" s="263"/>
      <c r="N25" s="263">
        <v>1215</v>
      </c>
      <c r="O25" s="263">
        <v>627</v>
      </c>
      <c r="P25" s="263">
        <v>588</v>
      </c>
      <c r="Q25" s="263"/>
      <c r="R25" s="263">
        <v>1408</v>
      </c>
      <c r="S25" s="263">
        <v>734</v>
      </c>
      <c r="T25" s="263">
        <v>674</v>
      </c>
      <c r="U25" s="263"/>
      <c r="V25" s="263">
        <v>1312</v>
      </c>
      <c r="W25" s="263">
        <v>629</v>
      </c>
      <c r="X25" s="263">
        <v>683</v>
      </c>
      <c r="Y25" s="263"/>
      <c r="Z25" s="263">
        <v>1290</v>
      </c>
      <c r="AA25" s="263">
        <v>676</v>
      </c>
      <c r="AB25" s="263">
        <v>614</v>
      </c>
      <c r="AD25" s="107" t="s">
        <v>89</v>
      </c>
      <c r="AE25" s="102">
        <f t="shared" si="0"/>
        <v>89.525713651005219</v>
      </c>
      <c r="AF25" s="102">
        <f t="shared" si="1"/>
        <v>87.470850116599536</v>
      </c>
      <c r="AG25" s="102">
        <f t="shared" si="2"/>
        <v>91.787214185720956</v>
      </c>
      <c r="AH25" s="142"/>
      <c r="AI25" s="102">
        <f t="shared" si="3"/>
        <v>99.672560576293392</v>
      </c>
      <c r="AJ25" s="102">
        <f t="shared" si="4"/>
        <v>99.50920245398774</v>
      </c>
      <c r="AK25" s="102">
        <f t="shared" si="5"/>
        <v>99.859550561797747</v>
      </c>
      <c r="AL25" s="105"/>
      <c r="AM25" s="102">
        <f t="shared" si="6"/>
        <v>83.25935320228281</v>
      </c>
      <c r="AN25" s="102">
        <f t="shared" si="7"/>
        <v>80.621118012422357</v>
      </c>
      <c r="AO25" s="102">
        <f t="shared" si="8"/>
        <v>86.010362694300511</v>
      </c>
      <c r="AP25" s="105"/>
      <c r="AQ25" s="102">
        <f t="shared" si="9"/>
        <v>84.141274238227155</v>
      </c>
      <c r="AR25" s="102">
        <f t="shared" si="10"/>
        <v>81.428571428571431</v>
      </c>
      <c r="AS25" s="102">
        <f t="shared" si="11"/>
        <v>87.240356083086056</v>
      </c>
      <c r="AT25" s="105"/>
      <c r="AU25" s="102">
        <f t="shared" si="12"/>
        <v>87.182662538699702</v>
      </c>
      <c r="AV25" s="102">
        <f t="shared" si="13"/>
        <v>83.789954337899545</v>
      </c>
      <c r="AW25" s="102">
        <f t="shared" si="14"/>
        <v>91.204330175913398</v>
      </c>
      <c r="AX25" s="105"/>
      <c r="AY25" s="102">
        <f t="shared" si="15"/>
        <v>86.944996686547384</v>
      </c>
      <c r="AZ25" s="102">
        <f t="shared" si="16"/>
        <v>84.090909090909093</v>
      </c>
      <c r="BA25" s="102">
        <f t="shared" si="17"/>
        <v>89.750328515111704</v>
      </c>
      <c r="BB25" s="142"/>
      <c r="BC25" s="102">
        <f t="shared" si="18"/>
        <v>96.919609316303536</v>
      </c>
      <c r="BD25" s="102">
        <f t="shared" si="19"/>
        <v>96.159317211948789</v>
      </c>
      <c r="BE25" s="102">
        <f t="shared" si="20"/>
        <v>97.770700636942678</v>
      </c>
    </row>
    <row r="26" spans="1:57" ht="15" customHeight="1" x14ac:dyDescent="0.2">
      <c r="A26" s="153" t="s">
        <v>90</v>
      </c>
      <c r="B26" s="263">
        <v>35110</v>
      </c>
      <c r="C26" s="263">
        <v>17896</v>
      </c>
      <c r="D26" s="263">
        <v>17214</v>
      </c>
      <c r="E26" s="263"/>
      <c r="F26" s="263">
        <v>6874</v>
      </c>
      <c r="G26" s="263">
        <v>3520</v>
      </c>
      <c r="H26" s="263">
        <v>3354</v>
      </c>
      <c r="I26" s="263"/>
      <c r="J26" s="263">
        <v>5638</v>
      </c>
      <c r="K26" s="263">
        <v>2915</v>
      </c>
      <c r="L26" s="263">
        <v>2723</v>
      </c>
      <c r="M26" s="263"/>
      <c r="N26" s="263">
        <v>5617</v>
      </c>
      <c r="O26" s="263">
        <v>2906</v>
      </c>
      <c r="P26" s="263">
        <v>2711</v>
      </c>
      <c r="Q26" s="263"/>
      <c r="R26" s="263">
        <v>5504</v>
      </c>
      <c r="S26" s="263">
        <v>2800</v>
      </c>
      <c r="T26" s="263">
        <v>2704</v>
      </c>
      <c r="U26" s="263"/>
      <c r="V26" s="263">
        <v>5664</v>
      </c>
      <c r="W26" s="263">
        <v>2806</v>
      </c>
      <c r="X26" s="263">
        <v>2858</v>
      </c>
      <c r="Y26" s="263"/>
      <c r="Z26" s="263">
        <v>5813</v>
      </c>
      <c r="AA26" s="263">
        <v>2949</v>
      </c>
      <c r="AB26" s="263">
        <v>2864</v>
      </c>
      <c r="AD26" s="153" t="s">
        <v>90</v>
      </c>
      <c r="AE26" s="102">
        <f t="shared" si="0"/>
        <v>92.809939201691776</v>
      </c>
      <c r="AF26" s="102">
        <f t="shared" si="1"/>
        <v>91.544324517878152</v>
      </c>
      <c r="AG26" s="102">
        <f t="shared" si="2"/>
        <v>94.163338985832297</v>
      </c>
      <c r="AH26" s="142"/>
      <c r="AI26" s="102">
        <f t="shared" si="3"/>
        <v>99.796747967479675</v>
      </c>
      <c r="AJ26" s="102">
        <f t="shared" si="4"/>
        <v>99.801531046214905</v>
      </c>
      <c r="AK26" s="102">
        <f t="shared" si="5"/>
        <v>99.791728652186848</v>
      </c>
      <c r="AL26" s="105"/>
      <c r="AM26" s="102">
        <f t="shared" si="6"/>
        <v>88.038725796377264</v>
      </c>
      <c r="AN26" s="102">
        <f t="shared" si="7"/>
        <v>86.293664890467738</v>
      </c>
      <c r="AO26" s="102">
        <f t="shared" si="8"/>
        <v>89.986781229345667</v>
      </c>
      <c r="AP26" s="105"/>
      <c r="AQ26" s="102">
        <f t="shared" si="9"/>
        <v>92.53706754530478</v>
      </c>
      <c r="AR26" s="102">
        <f t="shared" si="10"/>
        <v>90.98309329993738</v>
      </c>
      <c r="AS26" s="102">
        <f t="shared" si="11"/>
        <v>94.262865090403338</v>
      </c>
      <c r="AT26" s="105"/>
      <c r="AU26" s="102">
        <f t="shared" si="12"/>
        <v>89.350649350649348</v>
      </c>
      <c r="AV26" s="102">
        <f t="shared" si="13"/>
        <v>87.636932707355243</v>
      </c>
      <c r="AW26" s="102">
        <f t="shared" si="14"/>
        <v>91.197301854974697</v>
      </c>
      <c r="AX26" s="105"/>
      <c r="AY26" s="102">
        <f t="shared" si="15"/>
        <v>91.828793774319067</v>
      </c>
      <c r="AZ26" s="102">
        <f t="shared" si="16"/>
        <v>90.399484536082468</v>
      </c>
      <c r="BA26" s="102">
        <f t="shared" si="17"/>
        <v>93.276762402088778</v>
      </c>
      <c r="BB26" s="142"/>
      <c r="BC26" s="102">
        <f t="shared" si="18"/>
        <v>94.67426710097719</v>
      </c>
      <c r="BD26" s="102">
        <f t="shared" si="19"/>
        <v>93.589336718502054</v>
      </c>
      <c r="BE26" s="102">
        <f t="shared" si="20"/>
        <v>95.817999330879886</v>
      </c>
    </row>
    <row r="27" spans="1:57" ht="15" customHeight="1" x14ac:dyDescent="0.2">
      <c r="A27" s="107" t="s">
        <v>91</v>
      </c>
      <c r="B27" s="263">
        <v>8992</v>
      </c>
      <c r="C27" s="263">
        <v>4460</v>
      </c>
      <c r="D27" s="263">
        <v>4532</v>
      </c>
      <c r="E27" s="263"/>
      <c r="F27" s="263">
        <v>1711</v>
      </c>
      <c r="G27" s="263">
        <v>870</v>
      </c>
      <c r="H27" s="263">
        <v>841</v>
      </c>
      <c r="I27" s="263"/>
      <c r="J27" s="263">
        <v>1491</v>
      </c>
      <c r="K27" s="263">
        <v>742</v>
      </c>
      <c r="L27" s="263">
        <v>749</v>
      </c>
      <c r="M27" s="263"/>
      <c r="N27" s="263">
        <v>1439</v>
      </c>
      <c r="O27" s="263">
        <v>728</v>
      </c>
      <c r="P27" s="263">
        <v>711</v>
      </c>
      <c r="Q27" s="263"/>
      <c r="R27" s="263">
        <v>1436</v>
      </c>
      <c r="S27" s="263">
        <v>703</v>
      </c>
      <c r="T27" s="263">
        <v>733</v>
      </c>
      <c r="U27" s="263"/>
      <c r="V27" s="263">
        <v>1444</v>
      </c>
      <c r="W27" s="263">
        <v>713</v>
      </c>
      <c r="X27" s="263">
        <v>731</v>
      </c>
      <c r="Y27" s="263"/>
      <c r="Z27" s="263">
        <v>1471</v>
      </c>
      <c r="AA27" s="263">
        <v>704</v>
      </c>
      <c r="AB27" s="263">
        <v>767</v>
      </c>
      <c r="AD27" s="107" t="s">
        <v>91</v>
      </c>
      <c r="AE27" s="102">
        <f t="shared" si="0"/>
        <v>90.993725966403559</v>
      </c>
      <c r="AF27" s="102">
        <f t="shared" si="1"/>
        <v>89.64824120603015</v>
      </c>
      <c r="AG27" s="102">
        <f t="shared" si="2"/>
        <v>92.357856123904625</v>
      </c>
      <c r="AH27" s="142"/>
      <c r="AI27" s="102">
        <f t="shared" si="3"/>
        <v>98.787528868360269</v>
      </c>
      <c r="AJ27" s="102">
        <f t="shared" si="4"/>
        <v>98.639455782312922</v>
      </c>
      <c r="AK27" s="102">
        <f t="shared" si="5"/>
        <v>98.941176470588232</v>
      </c>
      <c r="AL27" s="105"/>
      <c r="AM27" s="102">
        <f t="shared" si="6"/>
        <v>87.192982456140356</v>
      </c>
      <c r="AN27" s="102">
        <f t="shared" si="7"/>
        <v>84.8</v>
      </c>
      <c r="AO27" s="102">
        <f t="shared" si="8"/>
        <v>89.70059880239522</v>
      </c>
      <c r="AP27" s="105"/>
      <c r="AQ27" s="102">
        <f t="shared" si="9"/>
        <v>86.948640483383684</v>
      </c>
      <c r="AR27" s="102">
        <f t="shared" si="10"/>
        <v>85.046728971962608</v>
      </c>
      <c r="AS27" s="102">
        <f t="shared" si="11"/>
        <v>88.986232790988737</v>
      </c>
      <c r="AT27" s="105"/>
      <c r="AU27" s="102">
        <f t="shared" si="12"/>
        <v>90.087829360100386</v>
      </c>
      <c r="AV27" s="102">
        <f t="shared" si="13"/>
        <v>88.874841972187099</v>
      </c>
      <c r="AW27" s="102">
        <f t="shared" si="14"/>
        <v>91.282689912826896</v>
      </c>
      <c r="AX27" s="105"/>
      <c r="AY27" s="102">
        <f t="shared" si="15"/>
        <v>89.578163771712155</v>
      </c>
      <c r="AZ27" s="102">
        <f t="shared" si="16"/>
        <v>88.571428571428569</v>
      </c>
      <c r="BA27" s="102">
        <f t="shared" si="17"/>
        <v>90.582403965303598</v>
      </c>
      <c r="BB27" s="142"/>
      <c r="BC27" s="102">
        <f t="shared" si="18"/>
        <v>93.160227992400252</v>
      </c>
      <c r="BD27" s="102">
        <f t="shared" si="19"/>
        <v>91.906005221932119</v>
      </c>
      <c r="BE27" s="102">
        <f t="shared" si="20"/>
        <v>94.341943419434187</v>
      </c>
    </row>
    <row r="28" spans="1:57" ht="15" customHeight="1" x14ac:dyDescent="0.2">
      <c r="A28" s="107" t="s">
        <v>92</v>
      </c>
      <c r="B28" s="263">
        <v>31516</v>
      </c>
      <c r="C28" s="263">
        <v>15798</v>
      </c>
      <c r="D28" s="263">
        <v>15718</v>
      </c>
      <c r="E28" s="263"/>
      <c r="F28" s="263">
        <v>5983</v>
      </c>
      <c r="G28" s="263">
        <v>2998</v>
      </c>
      <c r="H28" s="263">
        <v>2985</v>
      </c>
      <c r="I28" s="263"/>
      <c r="J28" s="263">
        <v>5139</v>
      </c>
      <c r="K28" s="263">
        <v>2602</v>
      </c>
      <c r="L28" s="263">
        <v>2537</v>
      </c>
      <c r="M28" s="263"/>
      <c r="N28" s="263">
        <v>4961</v>
      </c>
      <c r="O28" s="263">
        <v>2470</v>
      </c>
      <c r="P28" s="263">
        <v>2491</v>
      </c>
      <c r="Q28" s="263"/>
      <c r="R28" s="263">
        <v>5256</v>
      </c>
      <c r="S28" s="263">
        <v>2626</v>
      </c>
      <c r="T28" s="263">
        <v>2630</v>
      </c>
      <c r="U28" s="263"/>
      <c r="V28" s="263">
        <v>5070</v>
      </c>
      <c r="W28" s="263">
        <v>2537</v>
      </c>
      <c r="X28" s="263">
        <v>2533</v>
      </c>
      <c r="Y28" s="263"/>
      <c r="Z28" s="263">
        <v>5107</v>
      </c>
      <c r="AA28" s="263">
        <v>2565</v>
      </c>
      <c r="AB28" s="263">
        <v>2542</v>
      </c>
      <c r="AD28" s="107" t="s">
        <v>92</v>
      </c>
      <c r="AE28" s="102">
        <f t="shared" si="0"/>
        <v>93.814371613978693</v>
      </c>
      <c r="AF28" s="102">
        <f t="shared" si="1"/>
        <v>92.9512826547423</v>
      </c>
      <c r="AG28" s="102">
        <f t="shared" si="2"/>
        <v>94.698156404386069</v>
      </c>
      <c r="AH28" s="142"/>
      <c r="AI28" s="102">
        <f t="shared" si="3"/>
        <v>99.517631403858957</v>
      </c>
      <c r="AJ28" s="102">
        <f t="shared" si="4"/>
        <v>99.304405432262342</v>
      </c>
      <c r="AK28" s="102">
        <f t="shared" si="5"/>
        <v>99.732709655863687</v>
      </c>
      <c r="AL28" s="105"/>
      <c r="AM28" s="102">
        <f t="shared" si="6"/>
        <v>89.141370338248052</v>
      </c>
      <c r="AN28" s="102">
        <f t="shared" si="7"/>
        <v>88.054145516074442</v>
      </c>
      <c r="AO28" s="102">
        <f t="shared" si="8"/>
        <v>90.284697508896798</v>
      </c>
      <c r="AP28" s="105"/>
      <c r="AQ28" s="102">
        <f t="shared" si="9"/>
        <v>93.199323689648693</v>
      </c>
      <c r="AR28" s="102">
        <f t="shared" si="10"/>
        <v>92.061125605665296</v>
      </c>
      <c r="AS28" s="102">
        <f t="shared" si="11"/>
        <v>94.356060606060609</v>
      </c>
      <c r="AT28" s="105"/>
      <c r="AU28" s="102">
        <f t="shared" si="12"/>
        <v>92.56780556533991</v>
      </c>
      <c r="AV28" s="102">
        <f t="shared" si="13"/>
        <v>91.882435269419176</v>
      </c>
      <c r="AW28" s="102">
        <f t="shared" si="14"/>
        <v>93.262411347517727</v>
      </c>
      <c r="AX28" s="105"/>
      <c r="AY28" s="102">
        <f t="shared" si="15"/>
        <v>92.535134148567252</v>
      </c>
      <c r="AZ28" s="102">
        <f t="shared" si="16"/>
        <v>91.39048991354467</v>
      </c>
      <c r="BA28" s="102">
        <f t="shared" si="17"/>
        <v>93.710691823899367</v>
      </c>
      <c r="BB28" s="142"/>
      <c r="BC28" s="102">
        <f t="shared" si="18"/>
        <v>95.690462806820307</v>
      </c>
      <c r="BD28" s="102">
        <f t="shared" si="19"/>
        <v>94.824399260628468</v>
      </c>
      <c r="BE28" s="102">
        <f t="shared" si="20"/>
        <v>96.580547112462</v>
      </c>
    </row>
    <row r="29" spans="1:57" ht="15" customHeight="1" x14ac:dyDescent="0.2">
      <c r="A29" s="107" t="s">
        <v>93</v>
      </c>
      <c r="B29" s="263">
        <v>7522</v>
      </c>
      <c r="C29" s="263">
        <v>3731</v>
      </c>
      <c r="D29" s="263">
        <v>3791</v>
      </c>
      <c r="E29" s="263"/>
      <c r="F29" s="263">
        <v>1440</v>
      </c>
      <c r="G29" s="263">
        <v>749</v>
      </c>
      <c r="H29" s="263">
        <v>691</v>
      </c>
      <c r="I29" s="263"/>
      <c r="J29" s="263">
        <v>1312</v>
      </c>
      <c r="K29" s="263">
        <v>621</v>
      </c>
      <c r="L29" s="263">
        <v>691</v>
      </c>
      <c r="M29" s="263"/>
      <c r="N29" s="263">
        <v>1182</v>
      </c>
      <c r="O29" s="263">
        <v>601</v>
      </c>
      <c r="P29" s="263">
        <v>581</v>
      </c>
      <c r="Q29" s="263"/>
      <c r="R29" s="263">
        <v>1157</v>
      </c>
      <c r="S29" s="263">
        <v>580</v>
      </c>
      <c r="T29" s="263">
        <v>577</v>
      </c>
      <c r="U29" s="263"/>
      <c r="V29" s="263">
        <v>1180</v>
      </c>
      <c r="W29" s="263">
        <v>575</v>
      </c>
      <c r="X29" s="263">
        <v>605</v>
      </c>
      <c r="Y29" s="263"/>
      <c r="Z29" s="263">
        <v>1251</v>
      </c>
      <c r="AA29" s="263">
        <v>605</v>
      </c>
      <c r="AB29" s="263">
        <v>646</v>
      </c>
      <c r="AD29" s="107" t="s">
        <v>93</v>
      </c>
      <c r="AE29" s="102">
        <f t="shared" si="0"/>
        <v>88.141551441293657</v>
      </c>
      <c r="AF29" s="102">
        <f t="shared" si="1"/>
        <v>85.651974288337925</v>
      </c>
      <c r="AG29" s="102">
        <f t="shared" si="2"/>
        <v>90.737194830062222</v>
      </c>
      <c r="AH29" s="142"/>
      <c r="AI29" s="102">
        <f t="shared" si="3"/>
        <v>98.159509202453989</v>
      </c>
      <c r="AJ29" s="102">
        <f t="shared" si="4"/>
        <v>97.908496732026137</v>
      </c>
      <c r="AK29" s="102">
        <f t="shared" si="5"/>
        <v>98.433048433048427</v>
      </c>
      <c r="AL29" s="105"/>
      <c r="AM29" s="102">
        <f t="shared" si="6"/>
        <v>81.389578163771716</v>
      </c>
      <c r="AN29" s="102">
        <f t="shared" si="7"/>
        <v>78.211586901763212</v>
      </c>
      <c r="AO29" s="102">
        <f t="shared" si="8"/>
        <v>84.474327628361863</v>
      </c>
      <c r="AP29" s="105"/>
      <c r="AQ29" s="102">
        <f t="shared" si="9"/>
        <v>84.008528784648178</v>
      </c>
      <c r="AR29" s="102">
        <f t="shared" si="10"/>
        <v>80.888290713324366</v>
      </c>
      <c r="AS29" s="102">
        <f t="shared" si="11"/>
        <v>87.5</v>
      </c>
      <c r="AT29" s="105"/>
      <c r="AU29" s="102">
        <f t="shared" si="12"/>
        <v>83.417447728911327</v>
      </c>
      <c r="AV29" s="102">
        <f t="shared" si="13"/>
        <v>80.667593880389433</v>
      </c>
      <c r="AW29" s="102">
        <f t="shared" si="14"/>
        <v>86.377245508982043</v>
      </c>
      <c r="AX29" s="105"/>
      <c r="AY29" s="102">
        <f t="shared" si="15"/>
        <v>87.994034302759133</v>
      </c>
      <c r="AZ29" s="102">
        <f t="shared" si="16"/>
        <v>84.310850439882699</v>
      </c>
      <c r="BA29" s="102">
        <f t="shared" si="17"/>
        <v>91.805766312594841</v>
      </c>
      <c r="BB29" s="142"/>
      <c r="BC29" s="102">
        <f t="shared" si="18"/>
        <v>94.77272727272728</v>
      </c>
      <c r="BD29" s="102">
        <f t="shared" si="19"/>
        <v>92.649310872894333</v>
      </c>
      <c r="BE29" s="102">
        <f t="shared" si="20"/>
        <v>96.851574212893553</v>
      </c>
    </row>
    <row r="30" spans="1:57" ht="15" customHeight="1" x14ac:dyDescent="0.2">
      <c r="A30" s="107" t="s">
        <v>94</v>
      </c>
      <c r="B30" s="263">
        <v>12313</v>
      </c>
      <c r="C30" s="263">
        <v>6216</v>
      </c>
      <c r="D30" s="263">
        <v>6097</v>
      </c>
      <c r="E30" s="263"/>
      <c r="F30" s="263">
        <v>2270</v>
      </c>
      <c r="G30" s="263">
        <v>1160</v>
      </c>
      <c r="H30" s="263">
        <v>1110</v>
      </c>
      <c r="I30" s="263"/>
      <c r="J30" s="263">
        <v>2084</v>
      </c>
      <c r="K30" s="263">
        <v>1046</v>
      </c>
      <c r="L30" s="263">
        <v>1038</v>
      </c>
      <c r="M30" s="263"/>
      <c r="N30" s="263">
        <v>1853</v>
      </c>
      <c r="O30" s="263">
        <v>947</v>
      </c>
      <c r="P30" s="263">
        <v>906</v>
      </c>
      <c r="Q30" s="263"/>
      <c r="R30" s="263">
        <v>2012</v>
      </c>
      <c r="S30" s="263">
        <v>1050</v>
      </c>
      <c r="T30" s="263">
        <v>962</v>
      </c>
      <c r="U30" s="263"/>
      <c r="V30" s="263">
        <v>2037</v>
      </c>
      <c r="W30" s="263">
        <v>1018</v>
      </c>
      <c r="X30" s="263">
        <v>1019</v>
      </c>
      <c r="Y30" s="263"/>
      <c r="Z30" s="263">
        <v>2057</v>
      </c>
      <c r="AA30" s="263">
        <v>995</v>
      </c>
      <c r="AB30" s="263">
        <v>1062</v>
      </c>
      <c r="AD30" s="107" t="s">
        <v>94</v>
      </c>
      <c r="AE30" s="102">
        <f t="shared" si="0"/>
        <v>92.239119035133726</v>
      </c>
      <c r="AF30" s="102">
        <f t="shared" si="1"/>
        <v>90.427698574338095</v>
      </c>
      <c r="AG30" s="102">
        <f t="shared" si="2"/>
        <v>94.162162162162161</v>
      </c>
      <c r="AH30" s="142"/>
      <c r="AI30" s="102">
        <f t="shared" si="3"/>
        <v>99.430573806395088</v>
      </c>
      <c r="AJ30" s="102">
        <f t="shared" si="4"/>
        <v>99.145299145299148</v>
      </c>
      <c r="AK30" s="102">
        <f t="shared" si="5"/>
        <v>99.73045822102425</v>
      </c>
      <c r="AL30" s="105"/>
      <c r="AM30" s="102">
        <f t="shared" si="6"/>
        <v>87.452790600083929</v>
      </c>
      <c r="AN30" s="102">
        <f t="shared" si="7"/>
        <v>84.627831715210363</v>
      </c>
      <c r="AO30" s="102">
        <f t="shared" si="8"/>
        <v>90.496948561464691</v>
      </c>
      <c r="AP30" s="105"/>
      <c r="AQ30" s="102">
        <f t="shared" si="9"/>
        <v>87.158984007525873</v>
      </c>
      <c r="AR30" s="102">
        <f t="shared" si="10"/>
        <v>84.553571428571431</v>
      </c>
      <c r="AS30" s="102">
        <f t="shared" si="11"/>
        <v>90.059642147117287</v>
      </c>
      <c r="AT30" s="105"/>
      <c r="AU30" s="102">
        <f t="shared" si="12"/>
        <v>91.662870159453306</v>
      </c>
      <c r="AV30" s="102">
        <f t="shared" si="13"/>
        <v>90.128755364806864</v>
      </c>
      <c r="AW30" s="102">
        <f t="shared" si="14"/>
        <v>93.398058252427191</v>
      </c>
      <c r="AX30" s="105"/>
      <c r="AY30" s="102">
        <f t="shared" si="15"/>
        <v>91.756756756756758</v>
      </c>
      <c r="AZ30" s="102">
        <f t="shared" si="16"/>
        <v>90.088495575221245</v>
      </c>
      <c r="BA30" s="102">
        <f t="shared" si="17"/>
        <v>93.486238532110093</v>
      </c>
      <c r="BB30" s="142"/>
      <c r="BC30" s="102">
        <f t="shared" si="18"/>
        <v>96.031746031746039</v>
      </c>
      <c r="BD30" s="102">
        <f t="shared" si="19"/>
        <v>94.491927825261158</v>
      </c>
      <c r="BE30" s="102">
        <f t="shared" si="20"/>
        <v>97.52066115702479</v>
      </c>
    </row>
    <row r="31" spans="1:57" ht="15" customHeight="1" x14ac:dyDescent="0.2">
      <c r="A31" s="107" t="s">
        <v>95</v>
      </c>
      <c r="B31" s="263">
        <v>7150</v>
      </c>
      <c r="C31" s="263">
        <v>3649</v>
      </c>
      <c r="D31" s="263">
        <v>3501</v>
      </c>
      <c r="E31" s="263"/>
      <c r="F31" s="263">
        <v>1244</v>
      </c>
      <c r="G31" s="263">
        <v>600</v>
      </c>
      <c r="H31" s="263">
        <v>644</v>
      </c>
      <c r="I31" s="263"/>
      <c r="J31" s="263">
        <v>1302</v>
      </c>
      <c r="K31" s="263">
        <v>682</v>
      </c>
      <c r="L31" s="263">
        <v>620</v>
      </c>
      <c r="M31" s="263"/>
      <c r="N31" s="263">
        <v>1101</v>
      </c>
      <c r="O31" s="263">
        <v>554</v>
      </c>
      <c r="P31" s="263">
        <v>547</v>
      </c>
      <c r="Q31" s="263"/>
      <c r="R31" s="263">
        <v>1160</v>
      </c>
      <c r="S31" s="263">
        <v>611</v>
      </c>
      <c r="T31" s="263">
        <v>549</v>
      </c>
      <c r="U31" s="263"/>
      <c r="V31" s="263">
        <v>1207</v>
      </c>
      <c r="W31" s="263">
        <v>602</v>
      </c>
      <c r="X31" s="263">
        <v>605</v>
      </c>
      <c r="Y31" s="263"/>
      <c r="Z31" s="263">
        <v>1136</v>
      </c>
      <c r="AA31" s="263">
        <v>600</v>
      </c>
      <c r="AB31" s="263">
        <v>536</v>
      </c>
      <c r="AD31" s="107" t="s">
        <v>95</v>
      </c>
      <c r="AE31" s="102">
        <f t="shared" si="0"/>
        <v>95.524382097528388</v>
      </c>
      <c r="AF31" s="102">
        <f t="shared" si="1"/>
        <v>94.607207674358307</v>
      </c>
      <c r="AG31" s="102">
        <f t="shared" si="2"/>
        <v>96.499448732083792</v>
      </c>
      <c r="AH31" s="142"/>
      <c r="AI31" s="102">
        <f t="shared" si="3"/>
        <v>99.123505976095615</v>
      </c>
      <c r="AJ31" s="102">
        <f t="shared" si="4"/>
        <v>98.360655737704917</v>
      </c>
      <c r="AK31" s="102">
        <f t="shared" si="5"/>
        <v>99.844961240310084</v>
      </c>
      <c r="AL31" s="105"/>
      <c r="AM31" s="102">
        <f t="shared" si="6"/>
        <v>94.416243654822338</v>
      </c>
      <c r="AN31" s="102">
        <f t="shared" si="7"/>
        <v>93.424657534246577</v>
      </c>
      <c r="AO31" s="102">
        <f t="shared" si="8"/>
        <v>95.531587057010782</v>
      </c>
      <c r="AP31" s="105"/>
      <c r="AQ31" s="102">
        <f t="shared" si="9"/>
        <v>92.288348700754398</v>
      </c>
      <c r="AR31" s="102">
        <f t="shared" si="10"/>
        <v>91.419141914191414</v>
      </c>
      <c r="AS31" s="102">
        <f t="shared" si="11"/>
        <v>93.185689948892673</v>
      </c>
      <c r="AT31" s="105"/>
      <c r="AU31" s="102">
        <f t="shared" si="12"/>
        <v>93.927125506072869</v>
      </c>
      <c r="AV31" s="102">
        <f t="shared" si="13"/>
        <v>93.56814701378255</v>
      </c>
      <c r="AW31" s="102">
        <f t="shared" si="14"/>
        <v>94.329896907216494</v>
      </c>
      <c r="AX31" s="105"/>
      <c r="AY31" s="102">
        <f t="shared" si="15"/>
        <v>95.869737887212068</v>
      </c>
      <c r="AZ31" s="102">
        <f t="shared" si="16"/>
        <v>94.20970266040689</v>
      </c>
      <c r="BA31" s="102">
        <f t="shared" si="17"/>
        <v>97.58064516129032</v>
      </c>
      <c r="BB31" s="142"/>
      <c r="BC31" s="102">
        <f t="shared" si="18"/>
        <v>97.594501718213053</v>
      </c>
      <c r="BD31" s="102">
        <f t="shared" si="19"/>
        <v>96.930533117932143</v>
      </c>
      <c r="BE31" s="102">
        <f t="shared" si="20"/>
        <v>98.348623853211009</v>
      </c>
    </row>
    <row r="32" spans="1:57" ht="15" customHeight="1" x14ac:dyDescent="0.2">
      <c r="A32" s="107" t="s">
        <v>96</v>
      </c>
      <c r="B32" s="263">
        <v>10489</v>
      </c>
      <c r="C32" s="263">
        <v>5371</v>
      </c>
      <c r="D32" s="263">
        <v>5118</v>
      </c>
      <c r="E32" s="263"/>
      <c r="F32" s="263">
        <v>1836</v>
      </c>
      <c r="G32" s="263">
        <v>954</v>
      </c>
      <c r="H32" s="263">
        <v>882</v>
      </c>
      <c r="I32" s="263"/>
      <c r="J32" s="263">
        <v>1817</v>
      </c>
      <c r="K32" s="263">
        <v>905</v>
      </c>
      <c r="L32" s="263">
        <v>912</v>
      </c>
      <c r="M32" s="263"/>
      <c r="N32" s="263">
        <v>1615</v>
      </c>
      <c r="O32" s="263">
        <v>827</v>
      </c>
      <c r="P32" s="263">
        <v>788</v>
      </c>
      <c r="Q32" s="263"/>
      <c r="R32" s="263">
        <v>1714</v>
      </c>
      <c r="S32" s="263">
        <v>901</v>
      </c>
      <c r="T32" s="263">
        <v>813</v>
      </c>
      <c r="U32" s="263"/>
      <c r="V32" s="263">
        <v>1725</v>
      </c>
      <c r="W32" s="263">
        <v>870</v>
      </c>
      <c r="X32" s="263">
        <v>855</v>
      </c>
      <c r="Y32" s="263"/>
      <c r="Z32" s="263">
        <v>1782</v>
      </c>
      <c r="AA32" s="263">
        <v>914</v>
      </c>
      <c r="AB32" s="263">
        <v>868</v>
      </c>
      <c r="AD32" s="107" t="s">
        <v>96</v>
      </c>
      <c r="AE32" s="102">
        <f t="shared" si="0"/>
        <v>92.913455576224649</v>
      </c>
      <c r="AF32" s="102">
        <f t="shared" si="1"/>
        <v>91.530334014996598</v>
      </c>
      <c r="AG32" s="102">
        <f t="shared" si="2"/>
        <v>94.410625345877136</v>
      </c>
      <c r="AH32" s="142"/>
      <c r="AI32" s="102">
        <f t="shared" si="3"/>
        <v>99.029126213592235</v>
      </c>
      <c r="AJ32" s="102">
        <f t="shared" si="4"/>
        <v>98.860103626943001</v>
      </c>
      <c r="AK32" s="102">
        <f t="shared" si="5"/>
        <v>99.212598425196859</v>
      </c>
      <c r="AL32" s="105"/>
      <c r="AM32" s="102">
        <f t="shared" si="6"/>
        <v>87.693050193050198</v>
      </c>
      <c r="AN32" s="102">
        <f t="shared" si="7"/>
        <v>86.026615969581755</v>
      </c>
      <c r="AO32" s="102">
        <f t="shared" si="8"/>
        <v>89.411764705882362</v>
      </c>
      <c r="AP32" s="105"/>
      <c r="AQ32" s="102">
        <f t="shared" si="9"/>
        <v>89.872008903728442</v>
      </c>
      <c r="AR32" s="102">
        <f t="shared" si="10"/>
        <v>88.166311300639649</v>
      </c>
      <c r="AS32" s="102">
        <f t="shared" si="11"/>
        <v>91.734575087310816</v>
      </c>
      <c r="AT32" s="105"/>
      <c r="AU32" s="102">
        <f t="shared" si="12"/>
        <v>92.002147074610846</v>
      </c>
      <c r="AV32" s="102">
        <f t="shared" si="13"/>
        <v>90.280561122244478</v>
      </c>
      <c r="AW32" s="102">
        <f t="shared" si="14"/>
        <v>93.988439306358387</v>
      </c>
      <c r="AX32" s="105"/>
      <c r="AY32" s="102">
        <f t="shared" si="15"/>
        <v>92.049092849519738</v>
      </c>
      <c r="AZ32" s="102">
        <f t="shared" si="16"/>
        <v>89.783281733746136</v>
      </c>
      <c r="BA32" s="102">
        <f t="shared" si="17"/>
        <v>94.475138121546962</v>
      </c>
      <c r="BB32" s="142"/>
      <c r="BC32" s="102">
        <f t="shared" si="18"/>
        <v>97.430289775833785</v>
      </c>
      <c r="BD32" s="102">
        <f t="shared" si="19"/>
        <v>96.617336152219863</v>
      </c>
      <c r="BE32" s="102">
        <f t="shared" si="20"/>
        <v>98.301245753114387</v>
      </c>
    </row>
    <row r="33" spans="1:60" ht="15" customHeight="1" x14ac:dyDescent="0.2">
      <c r="A33" s="107" t="s">
        <v>97</v>
      </c>
      <c r="B33" s="263">
        <v>6517</v>
      </c>
      <c r="C33" s="263">
        <v>3288</v>
      </c>
      <c r="D33" s="263">
        <v>3229</v>
      </c>
      <c r="E33" s="263"/>
      <c r="F33" s="263">
        <v>1229</v>
      </c>
      <c r="G33" s="263">
        <v>614</v>
      </c>
      <c r="H33" s="263">
        <v>615</v>
      </c>
      <c r="I33" s="263"/>
      <c r="J33" s="263">
        <v>1087</v>
      </c>
      <c r="K33" s="263">
        <v>531</v>
      </c>
      <c r="L33" s="263">
        <v>556</v>
      </c>
      <c r="M33" s="263"/>
      <c r="N33" s="263">
        <v>991</v>
      </c>
      <c r="O33" s="263">
        <v>505</v>
      </c>
      <c r="P33" s="263">
        <v>486</v>
      </c>
      <c r="Q33" s="263"/>
      <c r="R33" s="263">
        <v>1075</v>
      </c>
      <c r="S33" s="263">
        <v>540</v>
      </c>
      <c r="T33" s="263">
        <v>535</v>
      </c>
      <c r="U33" s="263"/>
      <c r="V33" s="263">
        <v>1089</v>
      </c>
      <c r="W33" s="263">
        <v>551</v>
      </c>
      <c r="X33" s="263">
        <v>538</v>
      </c>
      <c r="Y33" s="263"/>
      <c r="Z33" s="263">
        <v>1046</v>
      </c>
      <c r="AA33" s="263">
        <v>547</v>
      </c>
      <c r="AB33" s="263">
        <v>499</v>
      </c>
      <c r="AD33" s="107" t="s">
        <v>97</v>
      </c>
      <c r="AE33" s="102">
        <f t="shared" si="0"/>
        <v>92.492194152710766</v>
      </c>
      <c r="AF33" s="102">
        <f t="shared" si="1"/>
        <v>91.055109387981176</v>
      </c>
      <c r="AG33" s="102">
        <f t="shared" si="2"/>
        <v>94.002911208151389</v>
      </c>
      <c r="AH33" s="142"/>
      <c r="AI33" s="102">
        <f t="shared" si="3"/>
        <v>99.112903225806448</v>
      </c>
      <c r="AJ33" s="102">
        <f t="shared" si="4"/>
        <v>98.555377207062605</v>
      </c>
      <c r="AK33" s="102">
        <f t="shared" si="5"/>
        <v>99.67585089141005</v>
      </c>
      <c r="AL33" s="105"/>
      <c r="AM33" s="102">
        <f t="shared" si="6"/>
        <v>86.133122028526159</v>
      </c>
      <c r="AN33" s="102">
        <f t="shared" si="7"/>
        <v>82.839313572542906</v>
      </c>
      <c r="AO33" s="102">
        <f t="shared" si="8"/>
        <v>89.533011272141707</v>
      </c>
      <c r="AP33" s="105"/>
      <c r="AQ33" s="102">
        <f t="shared" si="9"/>
        <v>88.958707360861752</v>
      </c>
      <c r="AR33" s="102">
        <f t="shared" si="10"/>
        <v>87.219343696027636</v>
      </c>
      <c r="AS33" s="102">
        <f t="shared" si="11"/>
        <v>90.841121495327101</v>
      </c>
      <c r="AT33" s="105"/>
      <c r="AU33" s="102">
        <f t="shared" si="12"/>
        <v>92.116538131962301</v>
      </c>
      <c r="AV33" s="102">
        <f t="shared" si="13"/>
        <v>90.756302521008408</v>
      </c>
      <c r="AW33" s="102">
        <f t="shared" si="14"/>
        <v>93.531468531468533</v>
      </c>
      <c r="AX33" s="105"/>
      <c r="AY33" s="102">
        <f t="shared" si="15"/>
        <v>93.156544054747641</v>
      </c>
      <c r="AZ33" s="102">
        <f t="shared" si="16"/>
        <v>91.376451077943614</v>
      </c>
      <c r="BA33" s="102">
        <f t="shared" si="17"/>
        <v>95.053003533568898</v>
      </c>
      <c r="BB33" s="142"/>
      <c r="BC33" s="102">
        <f t="shared" si="18"/>
        <v>95.612431444241324</v>
      </c>
      <c r="BD33" s="102">
        <f t="shared" si="19"/>
        <v>95.964912280701753</v>
      </c>
      <c r="BE33" s="102">
        <f t="shared" si="20"/>
        <v>95.229007633587784</v>
      </c>
    </row>
    <row r="34" spans="1:60" ht="15" customHeight="1" x14ac:dyDescent="0.2">
      <c r="A34" s="107" t="s">
        <v>98</v>
      </c>
      <c r="B34" s="263">
        <v>13471</v>
      </c>
      <c r="C34" s="263">
        <v>6823</v>
      </c>
      <c r="D34" s="263">
        <v>6648</v>
      </c>
      <c r="E34" s="263"/>
      <c r="F34" s="263">
        <v>2514</v>
      </c>
      <c r="G34" s="263">
        <v>1323</v>
      </c>
      <c r="H34" s="263">
        <v>1191</v>
      </c>
      <c r="I34" s="263"/>
      <c r="J34" s="263">
        <v>2194</v>
      </c>
      <c r="K34" s="263">
        <v>1105</v>
      </c>
      <c r="L34" s="263">
        <v>1089</v>
      </c>
      <c r="M34" s="263"/>
      <c r="N34" s="263">
        <v>2039</v>
      </c>
      <c r="O34" s="263">
        <v>1005</v>
      </c>
      <c r="P34" s="263">
        <v>1034</v>
      </c>
      <c r="Q34" s="263"/>
      <c r="R34" s="263">
        <v>2212</v>
      </c>
      <c r="S34" s="263">
        <v>1102</v>
      </c>
      <c r="T34" s="263">
        <v>1110</v>
      </c>
      <c r="U34" s="263"/>
      <c r="V34" s="263">
        <v>2380</v>
      </c>
      <c r="W34" s="263">
        <v>1198</v>
      </c>
      <c r="X34" s="263">
        <v>1182</v>
      </c>
      <c r="Y34" s="263"/>
      <c r="Z34" s="263">
        <v>2132</v>
      </c>
      <c r="AA34" s="263">
        <v>1090</v>
      </c>
      <c r="AB34" s="263">
        <v>1042</v>
      </c>
      <c r="AD34" s="107" t="s">
        <v>98</v>
      </c>
      <c r="AE34" s="102">
        <f t="shared" si="0"/>
        <v>90.391196403408713</v>
      </c>
      <c r="AF34" s="102">
        <f t="shared" si="1"/>
        <v>88.66796621182587</v>
      </c>
      <c r="AG34" s="102">
        <f t="shared" si="2"/>
        <v>92.230854605993343</v>
      </c>
      <c r="AH34" s="142"/>
      <c r="AI34" s="102">
        <f t="shared" si="3"/>
        <v>99.015360378101619</v>
      </c>
      <c r="AJ34" s="102">
        <f t="shared" si="4"/>
        <v>98.805078416728904</v>
      </c>
      <c r="AK34" s="102">
        <f t="shared" si="5"/>
        <v>99.25</v>
      </c>
      <c r="AL34" s="105"/>
      <c r="AM34" s="102">
        <f t="shared" si="6"/>
        <v>81.319495922905858</v>
      </c>
      <c r="AN34" s="102">
        <f t="shared" si="7"/>
        <v>78.872234118486801</v>
      </c>
      <c r="AO34" s="102">
        <f t="shared" si="8"/>
        <v>83.962991518889737</v>
      </c>
      <c r="AP34" s="105"/>
      <c r="AQ34" s="102">
        <f t="shared" si="9"/>
        <v>84.500621632822217</v>
      </c>
      <c r="AR34" s="102">
        <f t="shared" si="10"/>
        <v>81.048387096774192</v>
      </c>
      <c r="AS34" s="102">
        <f t="shared" si="11"/>
        <v>88.150042625745954</v>
      </c>
      <c r="AT34" s="105"/>
      <c r="AU34" s="102">
        <f t="shared" si="12"/>
        <v>90.433360588716269</v>
      </c>
      <c r="AV34" s="102">
        <f t="shared" si="13"/>
        <v>89.086499595796283</v>
      </c>
      <c r="AW34" s="102">
        <f t="shared" si="14"/>
        <v>91.811414392059561</v>
      </c>
      <c r="AX34" s="105"/>
      <c r="AY34" s="102">
        <f t="shared" si="15"/>
        <v>92.859929769801013</v>
      </c>
      <c r="AZ34" s="102">
        <f t="shared" si="16"/>
        <v>91.102661596958185</v>
      </c>
      <c r="BA34" s="102">
        <f t="shared" si="17"/>
        <v>94.711538461538453</v>
      </c>
      <c r="BB34" s="142"/>
      <c r="BC34" s="102">
        <f t="shared" si="18"/>
        <v>95.008912655971471</v>
      </c>
      <c r="BD34" s="102">
        <f t="shared" si="19"/>
        <v>93.723129836629397</v>
      </c>
      <c r="BE34" s="102">
        <f t="shared" si="20"/>
        <v>96.392229417206295</v>
      </c>
    </row>
    <row r="35" spans="1:60" ht="15" customHeight="1" x14ac:dyDescent="0.2">
      <c r="A35" s="107" t="s">
        <v>99</v>
      </c>
      <c r="B35" s="263">
        <v>13597</v>
      </c>
      <c r="C35" s="263">
        <v>6947</v>
      </c>
      <c r="D35" s="263">
        <v>6650</v>
      </c>
      <c r="E35" s="263"/>
      <c r="F35" s="263">
        <v>2589</v>
      </c>
      <c r="G35" s="263">
        <v>1316</v>
      </c>
      <c r="H35" s="263">
        <v>1273</v>
      </c>
      <c r="I35" s="263"/>
      <c r="J35" s="263">
        <v>2306</v>
      </c>
      <c r="K35" s="263">
        <v>1144</v>
      </c>
      <c r="L35" s="263">
        <v>1162</v>
      </c>
      <c r="M35" s="263"/>
      <c r="N35" s="263">
        <v>2054</v>
      </c>
      <c r="O35" s="263">
        <v>1063</v>
      </c>
      <c r="P35" s="263">
        <v>991</v>
      </c>
      <c r="Q35" s="263"/>
      <c r="R35" s="263">
        <v>2172</v>
      </c>
      <c r="S35" s="263">
        <v>1112</v>
      </c>
      <c r="T35" s="263">
        <v>1060</v>
      </c>
      <c r="U35" s="263"/>
      <c r="V35" s="263">
        <v>2292</v>
      </c>
      <c r="W35" s="263">
        <v>1166</v>
      </c>
      <c r="X35" s="263">
        <v>1126</v>
      </c>
      <c r="Y35" s="263"/>
      <c r="Z35" s="263">
        <v>2184</v>
      </c>
      <c r="AA35" s="263">
        <v>1146</v>
      </c>
      <c r="AB35" s="263">
        <v>1038</v>
      </c>
      <c r="AD35" s="107" t="s">
        <v>99</v>
      </c>
      <c r="AE35" s="102">
        <f t="shared" si="0"/>
        <v>91.556124166722768</v>
      </c>
      <c r="AF35" s="102">
        <f t="shared" si="1"/>
        <v>89.905526077390959</v>
      </c>
      <c r="AG35" s="102">
        <f t="shared" si="2"/>
        <v>93.346434587310497</v>
      </c>
      <c r="AH35" s="142"/>
      <c r="AI35" s="102">
        <f t="shared" si="3"/>
        <v>97.587636637768554</v>
      </c>
      <c r="AJ35" s="102">
        <f t="shared" si="4"/>
        <v>97.193500738552444</v>
      </c>
      <c r="AK35" s="102">
        <f t="shared" si="5"/>
        <v>97.998460354118549</v>
      </c>
      <c r="AL35" s="105"/>
      <c r="AM35" s="102">
        <f t="shared" si="6"/>
        <v>82.711621233859404</v>
      </c>
      <c r="AN35" s="102">
        <f t="shared" si="7"/>
        <v>79.060124395300619</v>
      </c>
      <c r="AO35" s="102">
        <f t="shared" si="8"/>
        <v>86.651752423564503</v>
      </c>
      <c r="AP35" s="105"/>
      <c r="AQ35" s="102">
        <f t="shared" si="9"/>
        <v>88.003427592116537</v>
      </c>
      <c r="AR35" s="102">
        <f t="shared" si="10"/>
        <v>85.381526104417674</v>
      </c>
      <c r="AS35" s="102">
        <f t="shared" si="11"/>
        <v>91.000918273645553</v>
      </c>
      <c r="AT35" s="105"/>
      <c r="AU35" s="102">
        <f t="shared" si="12"/>
        <v>91.37568363483382</v>
      </c>
      <c r="AV35" s="102">
        <f t="shared" si="13"/>
        <v>90.480065093572009</v>
      </c>
      <c r="AW35" s="102">
        <f t="shared" si="14"/>
        <v>92.334494773519154</v>
      </c>
      <c r="AX35" s="105"/>
      <c r="AY35" s="102">
        <f t="shared" si="15"/>
        <v>92.944038929440381</v>
      </c>
      <c r="AZ35" s="102">
        <f t="shared" si="16"/>
        <v>91.594658287509816</v>
      </c>
      <c r="BA35" s="102">
        <f t="shared" si="17"/>
        <v>94.383906119027657</v>
      </c>
      <c r="BB35" s="142"/>
      <c r="BC35" s="102">
        <f t="shared" si="18"/>
        <v>97.805642633228842</v>
      </c>
      <c r="BD35" s="102">
        <f t="shared" si="19"/>
        <v>97.201017811704844</v>
      </c>
      <c r="BE35" s="102">
        <f t="shared" si="20"/>
        <v>98.481973434535107</v>
      </c>
    </row>
    <row r="36" spans="1:60" ht="15" customHeight="1" x14ac:dyDescent="0.2">
      <c r="A36" s="107" t="s">
        <v>100</v>
      </c>
      <c r="B36" s="263">
        <v>7304</v>
      </c>
      <c r="C36" s="263">
        <v>3738</v>
      </c>
      <c r="D36" s="263">
        <v>3566</v>
      </c>
      <c r="E36" s="263"/>
      <c r="F36" s="263">
        <v>1378</v>
      </c>
      <c r="G36" s="263">
        <v>711</v>
      </c>
      <c r="H36" s="263">
        <v>667</v>
      </c>
      <c r="I36" s="263"/>
      <c r="J36" s="263">
        <v>1261</v>
      </c>
      <c r="K36" s="263">
        <v>645</v>
      </c>
      <c r="L36" s="263">
        <v>616</v>
      </c>
      <c r="M36" s="263"/>
      <c r="N36" s="263">
        <v>1094</v>
      </c>
      <c r="O36" s="263">
        <v>540</v>
      </c>
      <c r="P36" s="263">
        <v>554</v>
      </c>
      <c r="Q36" s="263"/>
      <c r="R36" s="263">
        <v>1177</v>
      </c>
      <c r="S36" s="263">
        <v>587</v>
      </c>
      <c r="T36" s="263">
        <v>590</v>
      </c>
      <c r="U36" s="263"/>
      <c r="V36" s="263">
        <v>1164</v>
      </c>
      <c r="W36" s="263">
        <v>602</v>
      </c>
      <c r="X36" s="263">
        <v>562</v>
      </c>
      <c r="Y36" s="263"/>
      <c r="Z36" s="263">
        <v>1230</v>
      </c>
      <c r="AA36" s="263">
        <v>653</v>
      </c>
      <c r="AB36" s="263">
        <v>577</v>
      </c>
      <c r="AD36" s="107" t="s">
        <v>100</v>
      </c>
      <c r="AE36" s="102">
        <f t="shared" si="0"/>
        <v>88.169966199903428</v>
      </c>
      <c r="AF36" s="102">
        <f t="shared" si="1"/>
        <v>86.049723756906076</v>
      </c>
      <c r="AG36" s="102">
        <f t="shared" si="2"/>
        <v>90.507614213197968</v>
      </c>
      <c r="AH36" s="142"/>
      <c r="AI36" s="102">
        <f t="shared" si="3"/>
        <v>99.638467100506148</v>
      </c>
      <c r="AJ36" s="102">
        <f t="shared" si="4"/>
        <v>99.579831932773118</v>
      </c>
      <c r="AK36" s="102">
        <f t="shared" si="5"/>
        <v>99.70104633781763</v>
      </c>
      <c r="AL36" s="105"/>
      <c r="AM36" s="102">
        <f t="shared" si="6"/>
        <v>81.407359586830211</v>
      </c>
      <c r="AN36" s="102">
        <f t="shared" si="7"/>
        <v>77.898550724637687</v>
      </c>
      <c r="AO36" s="102">
        <f t="shared" si="8"/>
        <v>85.436893203883486</v>
      </c>
      <c r="AP36" s="105"/>
      <c r="AQ36" s="102">
        <f t="shared" si="9"/>
        <v>78.989169675090253</v>
      </c>
      <c r="AR36" s="102">
        <f t="shared" si="10"/>
        <v>76.271186440677965</v>
      </c>
      <c r="AS36" s="102">
        <f t="shared" si="11"/>
        <v>81.831610044313138</v>
      </c>
      <c r="AT36" s="105"/>
      <c r="AU36" s="102">
        <f t="shared" si="12"/>
        <v>84.433285509325685</v>
      </c>
      <c r="AV36" s="102">
        <f t="shared" si="13"/>
        <v>81.30193905817174</v>
      </c>
      <c r="AW36" s="102">
        <f t="shared" si="14"/>
        <v>87.797619047619051</v>
      </c>
      <c r="AX36" s="105"/>
      <c r="AY36" s="102">
        <f t="shared" si="15"/>
        <v>89.058913542463657</v>
      </c>
      <c r="AZ36" s="102">
        <f t="shared" si="16"/>
        <v>86.370157819225241</v>
      </c>
      <c r="BA36" s="102">
        <f t="shared" si="17"/>
        <v>92.131147540983605</v>
      </c>
      <c r="BB36" s="142"/>
      <c r="BC36" s="102">
        <f t="shared" si="18"/>
        <v>97.156398104265406</v>
      </c>
      <c r="BD36" s="102">
        <f t="shared" si="19"/>
        <v>96.740740740740733</v>
      </c>
      <c r="BE36" s="102">
        <f t="shared" si="20"/>
        <v>97.631133671742816</v>
      </c>
    </row>
    <row r="37" spans="1:60" ht="15" customHeight="1" x14ac:dyDescent="0.2">
      <c r="A37" s="107" t="s">
        <v>101</v>
      </c>
      <c r="B37" s="263">
        <v>8293</v>
      </c>
      <c r="C37" s="263">
        <v>4245</v>
      </c>
      <c r="D37" s="263">
        <v>4048</v>
      </c>
      <c r="E37" s="263"/>
      <c r="F37" s="263">
        <v>1572</v>
      </c>
      <c r="G37" s="263">
        <v>815</v>
      </c>
      <c r="H37" s="263">
        <v>757</v>
      </c>
      <c r="I37" s="263"/>
      <c r="J37" s="263">
        <v>1505</v>
      </c>
      <c r="K37" s="263">
        <v>771</v>
      </c>
      <c r="L37" s="263">
        <v>734</v>
      </c>
      <c r="M37" s="263"/>
      <c r="N37" s="263">
        <v>1322</v>
      </c>
      <c r="O37" s="263">
        <v>681</v>
      </c>
      <c r="P37" s="263">
        <v>641</v>
      </c>
      <c r="Q37" s="263"/>
      <c r="R37" s="263">
        <v>1289</v>
      </c>
      <c r="S37" s="263">
        <v>646</v>
      </c>
      <c r="T37" s="263">
        <v>643</v>
      </c>
      <c r="U37" s="263"/>
      <c r="V37" s="263">
        <v>1298</v>
      </c>
      <c r="W37" s="263">
        <v>644</v>
      </c>
      <c r="X37" s="263">
        <v>654</v>
      </c>
      <c r="Y37" s="263"/>
      <c r="Z37" s="263">
        <v>1307</v>
      </c>
      <c r="AA37" s="263">
        <v>688</v>
      </c>
      <c r="AB37" s="263">
        <v>619</v>
      </c>
      <c r="AD37" s="107" t="s">
        <v>101</v>
      </c>
      <c r="AE37" s="102">
        <f t="shared" si="0"/>
        <v>92.700648334451159</v>
      </c>
      <c r="AF37" s="102">
        <f t="shared" si="1"/>
        <v>91.447651874192161</v>
      </c>
      <c r="AG37" s="102">
        <f t="shared" si="2"/>
        <v>94.05204460966543</v>
      </c>
      <c r="AH37" s="142"/>
      <c r="AI37" s="102">
        <f t="shared" si="3"/>
        <v>99.179810725552059</v>
      </c>
      <c r="AJ37" s="102">
        <f t="shared" si="4"/>
        <v>98.787878787878796</v>
      </c>
      <c r="AK37" s="102">
        <f t="shared" si="5"/>
        <v>99.60526315789474</v>
      </c>
      <c r="AL37" s="105"/>
      <c r="AM37" s="102">
        <f t="shared" si="6"/>
        <v>88.114754098360663</v>
      </c>
      <c r="AN37" s="102">
        <f t="shared" si="7"/>
        <v>86.824324324324323</v>
      </c>
      <c r="AO37" s="102">
        <f t="shared" si="8"/>
        <v>89.512195121951223</v>
      </c>
      <c r="AP37" s="105"/>
      <c r="AQ37" s="102">
        <f t="shared" si="9"/>
        <v>89.023569023569024</v>
      </c>
      <c r="AR37" s="102">
        <f t="shared" si="10"/>
        <v>87.870967741935473</v>
      </c>
      <c r="AS37" s="102">
        <f t="shared" si="11"/>
        <v>90.281690140845072</v>
      </c>
      <c r="AT37" s="105"/>
      <c r="AU37" s="102">
        <f t="shared" si="12"/>
        <v>90.32936229852838</v>
      </c>
      <c r="AV37" s="102">
        <f t="shared" si="13"/>
        <v>87.771739130434781</v>
      </c>
      <c r="AW37" s="102">
        <f t="shared" si="14"/>
        <v>93.053545586107091</v>
      </c>
      <c r="AX37" s="105"/>
      <c r="AY37" s="102">
        <f t="shared" si="15"/>
        <v>92.97994269340974</v>
      </c>
      <c r="AZ37" s="102">
        <f t="shared" si="16"/>
        <v>91.607396870554766</v>
      </c>
      <c r="BA37" s="102">
        <f t="shared" si="17"/>
        <v>94.372294372294377</v>
      </c>
      <c r="BB37" s="142"/>
      <c r="BC37" s="102">
        <f t="shared" si="18"/>
        <v>97.174721189591068</v>
      </c>
      <c r="BD37" s="102">
        <f t="shared" si="19"/>
        <v>96.223776223776227</v>
      </c>
      <c r="BE37" s="102">
        <f t="shared" si="20"/>
        <v>98.253968253968253</v>
      </c>
    </row>
    <row r="38" spans="1:60" ht="15" customHeight="1" x14ac:dyDescent="0.2">
      <c r="A38" s="107" t="s">
        <v>102</v>
      </c>
      <c r="B38" s="263">
        <v>2647</v>
      </c>
      <c r="C38" s="263">
        <v>1356</v>
      </c>
      <c r="D38" s="263">
        <v>1291</v>
      </c>
      <c r="E38" s="263"/>
      <c r="F38" s="263">
        <v>501</v>
      </c>
      <c r="G38" s="263">
        <v>249</v>
      </c>
      <c r="H38" s="263">
        <v>252</v>
      </c>
      <c r="I38" s="263"/>
      <c r="J38" s="263">
        <v>438</v>
      </c>
      <c r="K38" s="263">
        <v>217</v>
      </c>
      <c r="L38" s="263">
        <v>221</v>
      </c>
      <c r="M38" s="263"/>
      <c r="N38" s="263">
        <v>359</v>
      </c>
      <c r="O38" s="263">
        <v>182</v>
      </c>
      <c r="P38" s="263">
        <v>177</v>
      </c>
      <c r="Q38" s="263"/>
      <c r="R38" s="263">
        <v>403</v>
      </c>
      <c r="S38" s="263">
        <v>203</v>
      </c>
      <c r="T38" s="263">
        <v>200</v>
      </c>
      <c r="U38" s="263"/>
      <c r="V38" s="263">
        <v>472</v>
      </c>
      <c r="W38" s="263">
        <v>251</v>
      </c>
      <c r="X38" s="263">
        <v>221</v>
      </c>
      <c r="Y38" s="263"/>
      <c r="Z38" s="263">
        <v>474</v>
      </c>
      <c r="AA38" s="263">
        <v>254</v>
      </c>
      <c r="AB38" s="263">
        <v>220</v>
      </c>
      <c r="AD38" s="107" t="s">
        <v>102</v>
      </c>
      <c r="AE38" s="102">
        <f t="shared" si="0"/>
        <v>89.607312119160468</v>
      </c>
      <c r="AF38" s="102">
        <f t="shared" si="1"/>
        <v>87.880751782242385</v>
      </c>
      <c r="AG38" s="102">
        <f t="shared" si="2"/>
        <v>91.495393338058122</v>
      </c>
      <c r="AH38" s="142"/>
      <c r="AI38" s="102">
        <f t="shared" si="3"/>
        <v>99.207920792079207</v>
      </c>
      <c r="AJ38" s="102">
        <f t="shared" si="4"/>
        <v>98.80952380952381</v>
      </c>
      <c r="AK38" s="102">
        <f t="shared" si="5"/>
        <v>99.604743083003953</v>
      </c>
      <c r="AL38" s="105"/>
      <c r="AM38" s="102">
        <f t="shared" si="6"/>
        <v>84.230769230769226</v>
      </c>
      <c r="AN38" s="102">
        <f t="shared" si="7"/>
        <v>81.578947368421055</v>
      </c>
      <c r="AO38" s="102">
        <f t="shared" si="8"/>
        <v>87.00787401574803</v>
      </c>
      <c r="AP38" s="105"/>
      <c r="AQ38" s="102">
        <f t="shared" si="9"/>
        <v>82.528735632183896</v>
      </c>
      <c r="AR38" s="102">
        <f t="shared" si="10"/>
        <v>79.824561403508781</v>
      </c>
      <c r="AS38" s="102">
        <f t="shared" si="11"/>
        <v>85.507246376811594</v>
      </c>
      <c r="AT38" s="105"/>
      <c r="AU38" s="102">
        <f t="shared" si="12"/>
        <v>85.021097046413502</v>
      </c>
      <c r="AV38" s="102">
        <f t="shared" si="13"/>
        <v>83.196721311475414</v>
      </c>
      <c r="AW38" s="102">
        <f t="shared" si="14"/>
        <v>86.956521739130437</v>
      </c>
      <c r="AX38" s="105"/>
      <c r="AY38" s="102">
        <f t="shared" si="15"/>
        <v>89.393939393939391</v>
      </c>
      <c r="AZ38" s="102">
        <f t="shared" si="16"/>
        <v>87.152777777777786</v>
      </c>
      <c r="BA38" s="102">
        <f t="shared" si="17"/>
        <v>92.083333333333329</v>
      </c>
      <c r="BB38" s="142"/>
      <c r="BC38" s="102">
        <f t="shared" si="18"/>
        <v>96.341463414634148</v>
      </c>
      <c r="BD38" s="102">
        <f t="shared" si="19"/>
        <v>95.84905660377359</v>
      </c>
      <c r="BE38" s="102">
        <f t="shared" si="20"/>
        <v>96.916299559471369</v>
      </c>
    </row>
    <row r="39" spans="1:60" ht="15" customHeight="1" x14ac:dyDescent="0.2">
      <c r="A39" s="107" t="s">
        <v>103</v>
      </c>
      <c r="B39" s="263">
        <v>24053</v>
      </c>
      <c r="C39" s="263">
        <v>12169</v>
      </c>
      <c r="D39" s="263">
        <v>11884</v>
      </c>
      <c r="E39" s="263"/>
      <c r="F39" s="263">
        <v>4689</v>
      </c>
      <c r="G39" s="263">
        <v>2382</v>
      </c>
      <c r="H39" s="263">
        <v>2307</v>
      </c>
      <c r="I39" s="263"/>
      <c r="J39" s="263">
        <v>4240</v>
      </c>
      <c r="K39" s="263">
        <v>2148</v>
      </c>
      <c r="L39" s="263">
        <v>2092</v>
      </c>
      <c r="M39" s="263"/>
      <c r="N39" s="263">
        <v>3700</v>
      </c>
      <c r="O39" s="263">
        <v>1843</v>
      </c>
      <c r="P39" s="263">
        <v>1857</v>
      </c>
      <c r="Q39" s="263"/>
      <c r="R39" s="263">
        <v>3787</v>
      </c>
      <c r="S39" s="263">
        <v>1922</v>
      </c>
      <c r="T39" s="263">
        <v>1865</v>
      </c>
      <c r="U39" s="263"/>
      <c r="V39" s="263">
        <v>3772</v>
      </c>
      <c r="W39" s="263">
        <v>1918</v>
      </c>
      <c r="X39" s="263">
        <v>1854</v>
      </c>
      <c r="Y39" s="263"/>
      <c r="Z39" s="263">
        <v>3865</v>
      </c>
      <c r="AA39" s="263">
        <v>1956</v>
      </c>
      <c r="AB39" s="263">
        <v>1909</v>
      </c>
      <c r="AD39" s="107" t="s">
        <v>103</v>
      </c>
      <c r="AE39" s="102">
        <f>+B39/(B39+B82+B130)*100</f>
        <v>97.37662442816081</v>
      </c>
      <c r="AF39" s="102">
        <f>+C39/(C39+C82+C130)*100</f>
        <v>96.832975252645809</v>
      </c>
      <c r="AG39" s="102">
        <f>+D39/(D39+D82+D130)*100</f>
        <v>97.939673644305259</v>
      </c>
      <c r="AH39" s="142"/>
      <c r="AI39" s="102">
        <f>+F39/(F39+F82+F130)*100</f>
        <v>99.44856839872746</v>
      </c>
      <c r="AJ39" s="102">
        <f>+G39/(G39+G82+G130)*100</f>
        <v>99.208663057059553</v>
      </c>
      <c r="AK39" s="102">
        <f>+H39/(H39+H82+H130)*100</f>
        <v>99.697493517718243</v>
      </c>
      <c r="AL39" s="105"/>
      <c r="AM39" s="102">
        <f>+J39/(J39+J82+J130)*100</f>
        <v>95.195330040413111</v>
      </c>
      <c r="AN39" s="102">
        <f>+K39/(K39+K82+K130)*100</f>
        <v>94.127957931638917</v>
      </c>
      <c r="AO39" s="102">
        <f>+L39/(L39+L82+L130)*100</f>
        <v>96.316758747697975</v>
      </c>
      <c r="AP39" s="105"/>
      <c r="AQ39" s="102">
        <f>+N39/(N39+N82+N130)*100</f>
        <v>96.404377279833241</v>
      </c>
      <c r="AR39" s="102">
        <f>+O39/(O39+O82+O130)*100</f>
        <v>95.93961478396669</v>
      </c>
      <c r="AS39" s="102">
        <f>+P39/(P39+P82+P130)*100</f>
        <v>96.870109546165878</v>
      </c>
      <c r="AT39" s="105"/>
      <c r="AU39" s="102">
        <f>+R39/(R39+R82+R130)*100</f>
        <v>96.656457376212359</v>
      </c>
      <c r="AV39" s="102">
        <f>+S39/(S39+S82+S130)*100</f>
        <v>96.1</v>
      </c>
      <c r="AW39" s="102">
        <f>+T39/(T39+T82+T130)*100</f>
        <v>97.236704900938477</v>
      </c>
      <c r="AX39" s="105"/>
      <c r="AY39" s="102">
        <f>+V39/(V39+V82+V130)*100</f>
        <v>97.166409067490989</v>
      </c>
      <c r="AZ39" s="102">
        <f>+W39/(W39+W82+W130)*100</f>
        <v>96.381909547738701</v>
      </c>
      <c r="BA39" s="102">
        <f>+X39/(X39+X82+X130)*100</f>
        <v>97.991543340380545</v>
      </c>
      <c r="BB39" s="142"/>
      <c r="BC39" s="102">
        <f>+Z39/(Z39+Z82+Z130)*100</f>
        <v>99.255264509501799</v>
      </c>
      <c r="BD39" s="102">
        <f>+AA39/(AA39+AA82+AA130)*100</f>
        <v>99.13836796756209</v>
      </c>
      <c r="BE39" s="102">
        <f>+AB39/(AB39+AB82+AB130)*100</f>
        <v>99.375325351379487</v>
      </c>
    </row>
    <row r="40" spans="1:60" ht="15" customHeight="1" x14ac:dyDescent="0.2">
      <c r="A40" s="107" t="s">
        <v>104</v>
      </c>
      <c r="B40" s="263">
        <v>19703</v>
      </c>
      <c r="C40" s="263">
        <v>9901</v>
      </c>
      <c r="D40" s="263">
        <v>9802</v>
      </c>
      <c r="E40" s="263"/>
      <c r="F40" s="263">
        <v>3655</v>
      </c>
      <c r="G40" s="263">
        <v>1834</v>
      </c>
      <c r="H40" s="263">
        <v>1821</v>
      </c>
      <c r="I40" s="263"/>
      <c r="J40" s="263">
        <v>3332</v>
      </c>
      <c r="K40" s="263">
        <v>1650</v>
      </c>
      <c r="L40" s="263">
        <v>1682</v>
      </c>
      <c r="M40" s="263"/>
      <c r="N40" s="263">
        <v>3188</v>
      </c>
      <c r="O40" s="263">
        <v>1618</v>
      </c>
      <c r="P40" s="263">
        <v>1570</v>
      </c>
      <c r="Q40" s="263"/>
      <c r="R40" s="263">
        <v>3087</v>
      </c>
      <c r="S40" s="263">
        <v>1572</v>
      </c>
      <c r="T40" s="263">
        <v>1515</v>
      </c>
      <c r="U40" s="263"/>
      <c r="V40" s="263">
        <v>3221</v>
      </c>
      <c r="W40" s="263">
        <v>1600</v>
      </c>
      <c r="X40" s="263">
        <v>1621</v>
      </c>
      <c r="Y40" s="263"/>
      <c r="Z40" s="263">
        <v>3220</v>
      </c>
      <c r="AA40" s="263">
        <v>1627</v>
      </c>
      <c r="AB40" s="263">
        <v>1593</v>
      </c>
      <c r="AD40" s="107" t="s">
        <v>104</v>
      </c>
      <c r="AE40" s="102">
        <f>+B40/(B40+B84+B131)*100</f>
        <v>91.791288143489396</v>
      </c>
      <c r="AF40" s="102">
        <f>+C40/(C40+C84+C131)*100</f>
        <v>89.911006175081738</v>
      </c>
      <c r="AG40" s="102">
        <f t="shared" ref="AG40:AG41" si="21">+D40/(D40+D84+D131)*100</f>
        <v>93.772122835549595</v>
      </c>
      <c r="AH40" s="142"/>
      <c r="AI40" s="102">
        <f t="shared" ref="AI40:AK41" si="22">+F40/(F40+F84+F131)*100</f>
        <v>99.537037037037038</v>
      </c>
      <c r="AJ40" s="102">
        <f t="shared" si="22"/>
        <v>99.34994582881906</v>
      </c>
      <c r="AK40" s="102">
        <f t="shared" si="22"/>
        <v>99.726177437020809</v>
      </c>
      <c r="AL40" s="105"/>
      <c r="AM40" s="102">
        <f t="shared" ref="AM40:AO41" si="23">+J40/(J40+J84+J131)*100</f>
        <v>85.964912280701753</v>
      </c>
      <c r="AN40" s="102">
        <f t="shared" si="23"/>
        <v>83.081570996978854</v>
      </c>
      <c r="AO40" s="102">
        <f t="shared" si="23"/>
        <v>88.994708994708986</v>
      </c>
      <c r="AP40" s="105"/>
      <c r="AQ40" s="102">
        <f t="shared" ref="AQ40:AS41" si="24">+N40/(N40+N84+N131)*100</f>
        <v>88.826971301198114</v>
      </c>
      <c r="AR40" s="102">
        <f t="shared" si="24"/>
        <v>86.339381003201709</v>
      </c>
      <c r="AS40" s="102">
        <f t="shared" si="24"/>
        <v>91.545189504373184</v>
      </c>
      <c r="AT40" s="105"/>
      <c r="AU40" s="102">
        <f t="shared" ref="AU40:AW41" si="25">+R40/(R40+R84+R131)*100</f>
        <v>89.973768580588754</v>
      </c>
      <c r="AV40" s="102">
        <f t="shared" si="25"/>
        <v>87.821229050279328</v>
      </c>
      <c r="AW40" s="102">
        <f t="shared" si="25"/>
        <v>92.321755027422299</v>
      </c>
      <c r="AX40" s="105"/>
      <c r="AY40" s="102">
        <f t="shared" ref="AY40:BA41" si="26">+V40/(V40+V84+V131)*100</f>
        <v>90.757959988729226</v>
      </c>
      <c r="AZ40" s="102">
        <f t="shared" si="26"/>
        <v>88.105726872246692</v>
      </c>
      <c r="BA40" s="102">
        <f t="shared" si="26"/>
        <v>93.53721869590305</v>
      </c>
      <c r="BB40" s="142"/>
      <c r="BC40" s="102">
        <f t="shared" ref="BC40:BE41" si="27">+Z40/(Z40+Z84+Z131)*100</f>
        <v>96.176821983273598</v>
      </c>
      <c r="BD40" s="102">
        <f t="shared" si="27"/>
        <v>95.705882352941174</v>
      </c>
      <c r="BE40" s="102">
        <f t="shared" si="27"/>
        <v>96.662621359223294</v>
      </c>
    </row>
    <row r="41" spans="1:60" ht="15" customHeight="1" thickBot="1" x14ac:dyDescent="0.25">
      <c r="A41" s="122" t="s">
        <v>105</v>
      </c>
      <c r="B41" s="263">
        <v>2952</v>
      </c>
      <c r="C41" s="263">
        <v>1538</v>
      </c>
      <c r="D41" s="263">
        <v>1414</v>
      </c>
      <c r="E41" s="263"/>
      <c r="F41" s="263">
        <v>723</v>
      </c>
      <c r="G41" s="263">
        <v>381</v>
      </c>
      <c r="H41" s="263">
        <v>342</v>
      </c>
      <c r="I41" s="263"/>
      <c r="J41" s="263">
        <v>486</v>
      </c>
      <c r="K41" s="263">
        <v>257</v>
      </c>
      <c r="L41" s="263">
        <v>229</v>
      </c>
      <c r="M41" s="263"/>
      <c r="N41" s="263">
        <v>478</v>
      </c>
      <c r="O41" s="263">
        <v>250</v>
      </c>
      <c r="P41" s="263">
        <v>228</v>
      </c>
      <c r="Q41" s="263"/>
      <c r="R41" s="263">
        <v>418</v>
      </c>
      <c r="S41" s="263">
        <v>210</v>
      </c>
      <c r="T41" s="263">
        <v>208</v>
      </c>
      <c r="U41" s="263"/>
      <c r="V41" s="263">
        <v>401</v>
      </c>
      <c r="W41" s="263">
        <v>199</v>
      </c>
      <c r="X41" s="263">
        <v>202</v>
      </c>
      <c r="Y41" s="263"/>
      <c r="Z41" s="263">
        <v>446</v>
      </c>
      <c r="AA41" s="263">
        <v>241</v>
      </c>
      <c r="AB41" s="263">
        <v>205</v>
      </c>
      <c r="AD41" s="122" t="s">
        <v>105</v>
      </c>
      <c r="AE41" s="104">
        <f>+B41/(B41+B85+B132)*100</f>
        <v>80.130293159609124</v>
      </c>
      <c r="AF41" s="104">
        <f>+C41/(C41+C85+C132)*100</f>
        <v>79.483204134366929</v>
      </c>
      <c r="AG41" s="104">
        <f t="shared" si="21"/>
        <v>80.846197827329902</v>
      </c>
      <c r="AH41" s="155"/>
      <c r="AI41" s="104">
        <f t="shared" si="22"/>
        <v>96.399999999999991</v>
      </c>
      <c r="AJ41" s="104">
        <f t="shared" si="22"/>
        <v>96.700507614213194</v>
      </c>
      <c r="AK41" s="104">
        <f t="shared" si="22"/>
        <v>96.067415730337075</v>
      </c>
      <c r="AL41" s="100"/>
      <c r="AM41" s="104">
        <f t="shared" si="23"/>
        <v>74.654377880184327</v>
      </c>
      <c r="AN41" s="104">
        <f t="shared" si="23"/>
        <v>76.035502958579883</v>
      </c>
      <c r="AO41" s="104">
        <f t="shared" si="23"/>
        <v>73.162939297124595</v>
      </c>
      <c r="AP41" s="100"/>
      <c r="AQ41" s="104">
        <f t="shared" si="24"/>
        <v>76.114649681528661</v>
      </c>
      <c r="AR41" s="104">
        <f t="shared" si="24"/>
        <v>76.219512195121951</v>
      </c>
      <c r="AS41" s="104">
        <f t="shared" si="24"/>
        <v>76</v>
      </c>
      <c r="AT41" s="100"/>
      <c r="AU41" s="104">
        <f t="shared" si="25"/>
        <v>71.452991452991455</v>
      </c>
      <c r="AV41" s="104">
        <f t="shared" si="25"/>
        <v>68.852459016393439</v>
      </c>
      <c r="AW41" s="104">
        <f t="shared" si="25"/>
        <v>74.285714285714292</v>
      </c>
      <c r="AX41" s="100"/>
      <c r="AY41" s="104">
        <f t="shared" si="26"/>
        <v>72.64492753623189</v>
      </c>
      <c r="AZ41" s="104">
        <f t="shared" si="26"/>
        <v>68.858131487889267</v>
      </c>
      <c r="BA41" s="104">
        <f t="shared" si="26"/>
        <v>76.806083650190118</v>
      </c>
      <c r="BB41" s="155"/>
      <c r="BC41" s="104">
        <f t="shared" si="27"/>
        <v>86.100386100386089</v>
      </c>
      <c r="BD41" s="104">
        <f t="shared" si="27"/>
        <v>85.765124555160142</v>
      </c>
      <c r="BE41" s="104">
        <f t="shared" si="27"/>
        <v>86.497890295358644</v>
      </c>
    </row>
    <row r="42" spans="1:60" ht="15" customHeight="1" x14ac:dyDescent="0.2">
      <c r="A42" s="341" t="s">
        <v>238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D42" s="341" t="s">
        <v>238</v>
      </c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</row>
    <row r="43" spans="1:60" ht="15" customHeight="1" x14ac:dyDescent="0.2">
      <c r="A43" s="342" t="s">
        <v>224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D43" s="342" t="s">
        <v>224</v>
      </c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29"/>
      <c r="AA44" s="326" t="s">
        <v>317</v>
      </c>
      <c r="AB44" s="326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  <c r="AN44" s="350"/>
      <c r="AO44" s="350"/>
      <c r="AP44" s="350"/>
      <c r="AQ44" s="350"/>
      <c r="AR44" s="350"/>
      <c r="AS44" s="350"/>
      <c r="AT44" s="350"/>
      <c r="AU44" s="350"/>
      <c r="AV44" s="350"/>
      <c r="AW44" s="350"/>
      <c r="AX44" s="350"/>
      <c r="AY44" s="350"/>
      <c r="AZ44" s="350"/>
      <c r="BA44" s="350"/>
      <c r="BB44" s="350"/>
      <c r="BC44" s="350"/>
      <c r="BD44" s="350"/>
      <c r="BE44" s="350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30"/>
      <c r="AA45" s="326"/>
      <c r="AB45" s="326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29"/>
      <c r="BG45" s="326" t="s">
        <v>317</v>
      </c>
      <c r="BH45" s="326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30"/>
      <c r="BG46" s="326"/>
      <c r="BH46" s="326"/>
    </row>
    <row r="47" spans="1:60" ht="15" customHeight="1" x14ac:dyDescent="0.2">
      <c r="A47" s="348" t="s">
        <v>250</v>
      </c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  <c r="O47" s="348"/>
      <c r="P47" s="348"/>
      <c r="Q47" s="348"/>
      <c r="R47" s="348"/>
      <c r="S47" s="348"/>
      <c r="T47" s="348"/>
      <c r="U47" s="348"/>
      <c r="V47" s="348"/>
      <c r="W47" s="348"/>
      <c r="X47" s="348"/>
      <c r="Y47" s="348"/>
      <c r="Z47" s="348"/>
      <c r="AA47" s="348"/>
      <c r="AB47" s="348"/>
      <c r="AD47" s="348" t="s">
        <v>251</v>
      </c>
      <c r="AE47" s="348"/>
      <c r="AF47" s="348"/>
      <c r="AG47" s="348"/>
      <c r="AH47" s="348"/>
      <c r="AI47" s="348"/>
      <c r="AJ47" s="348"/>
      <c r="AK47" s="348"/>
      <c r="AL47" s="348"/>
      <c r="AM47" s="348"/>
      <c r="AN47" s="348"/>
      <c r="AO47" s="348"/>
      <c r="AP47" s="348"/>
      <c r="AQ47" s="348"/>
      <c r="AR47" s="348"/>
      <c r="AS47" s="348"/>
      <c r="AT47" s="348"/>
      <c r="AU47" s="348"/>
      <c r="AV47" s="348"/>
      <c r="AW47" s="348"/>
      <c r="AX47" s="348"/>
      <c r="AY47" s="348"/>
      <c r="AZ47" s="348"/>
      <c r="BA47" s="348"/>
      <c r="BB47" s="348"/>
      <c r="BC47" s="348"/>
      <c r="BD47" s="348"/>
      <c r="BE47" s="348"/>
    </row>
    <row r="48" spans="1:60" ht="15" customHeight="1" x14ac:dyDescent="0.2">
      <c r="A48" s="347" t="s">
        <v>77</v>
      </c>
      <c r="B48" s="347"/>
      <c r="C48" s="347"/>
      <c r="D48" s="347"/>
      <c r="E48" s="347"/>
      <c r="F48" s="347"/>
      <c r="G48" s="347"/>
      <c r="H48" s="347"/>
      <c r="I48" s="347"/>
      <c r="J48" s="347"/>
      <c r="K48" s="347"/>
      <c r="L48" s="347"/>
      <c r="M48" s="347"/>
      <c r="N48" s="347"/>
      <c r="O48" s="347"/>
      <c r="P48" s="347"/>
      <c r="Q48" s="347"/>
      <c r="R48" s="347"/>
      <c r="S48" s="347"/>
      <c r="T48" s="347"/>
      <c r="U48" s="347"/>
      <c r="V48" s="347"/>
      <c r="W48" s="347"/>
      <c r="X48" s="347"/>
      <c r="Y48" s="347"/>
      <c r="Z48" s="347"/>
      <c r="AA48" s="347"/>
      <c r="AB48" s="347"/>
      <c r="AD48" s="347" t="s">
        <v>107</v>
      </c>
      <c r="AE48" s="347"/>
      <c r="AF48" s="347"/>
      <c r="AG48" s="347"/>
      <c r="AH48" s="347"/>
      <c r="AI48" s="347"/>
      <c r="AJ48" s="347"/>
      <c r="AK48" s="347"/>
      <c r="AL48" s="347"/>
      <c r="AM48" s="347"/>
      <c r="AN48" s="347"/>
      <c r="AO48" s="347"/>
      <c r="AP48" s="347"/>
      <c r="AQ48" s="347"/>
      <c r="AR48" s="347"/>
      <c r="AS48" s="347"/>
      <c r="AT48" s="347"/>
      <c r="AU48" s="347"/>
      <c r="AV48" s="347"/>
      <c r="AW48" s="347"/>
      <c r="AX48" s="347"/>
      <c r="AY48" s="347"/>
      <c r="AZ48" s="347"/>
      <c r="BA48" s="347"/>
      <c r="BB48" s="347"/>
      <c r="BC48" s="347"/>
      <c r="BD48" s="347"/>
      <c r="BE48" s="347"/>
    </row>
    <row r="49" spans="1:58" ht="15" customHeight="1" x14ac:dyDescent="0.2">
      <c r="A49" s="338" t="s">
        <v>236</v>
      </c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D49" s="338" t="s">
        <v>236</v>
      </c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</row>
    <row r="50" spans="1:58" ht="15" customHeight="1" x14ac:dyDescent="0.2">
      <c r="A50" s="338" t="s">
        <v>246</v>
      </c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D50" s="338" t="s">
        <v>246</v>
      </c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</row>
    <row r="51" spans="1:58" ht="15" customHeight="1" x14ac:dyDescent="0.2">
      <c r="A51" s="338" t="s">
        <v>230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230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</row>
    <row r="52" spans="1:58" ht="15" customHeight="1" x14ac:dyDescent="0.2">
      <c r="A52" s="338" t="s">
        <v>462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D52" s="338" t="s">
        <v>462</v>
      </c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</row>
    <row r="53" spans="1:58" ht="15" customHeight="1" thickBot="1" x14ac:dyDescent="0.25">
      <c r="A53" s="99"/>
      <c r="B53" s="156"/>
      <c r="C53" s="156"/>
      <c r="D53" s="156"/>
      <c r="E53" s="99"/>
      <c r="F53" s="100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  <c r="Z53" s="99"/>
      <c r="AA53" s="99"/>
      <c r="AB53" s="99"/>
      <c r="AD53" s="99"/>
      <c r="AE53" s="141"/>
      <c r="AF53" s="99"/>
      <c r="AG53" s="99"/>
      <c r="AH53" s="99"/>
      <c r="AI53" s="100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</row>
    <row r="54" spans="1:58" ht="15" customHeight="1" x14ac:dyDescent="0.2">
      <c r="A54" s="345" t="s">
        <v>242</v>
      </c>
      <c r="B54" s="343" t="s">
        <v>19</v>
      </c>
      <c r="C54" s="343" t="s">
        <v>243</v>
      </c>
      <c r="D54" s="343"/>
      <c r="E54" s="108"/>
      <c r="F54" s="343" t="s">
        <v>64</v>
      </c>
      <c r="G54" s="343"/>
      <c r="H54" s="343"/>
      <c r="I54" s="108"/>
      <c r="J54" s="343" t="s">
        <v>65</v>
      </c>
      <c r="K54" s="343"/>
      <c r="L54" s="343"/>
      <c r="M54" s="108"/>
      <c r="N54" s="343" t="s">
        <v>66</v>
      </c>
      <c r="O54" s="343"/>
      <c r="P54" s="343"/>
      <c r="Q54" s="108"/>
      <c r="R54" s="343" t="s">
        <v>67</v>
      </c>
      <c r="S54" s="343"/>
      <c r="T54" s="343"/>
      <c r="U54" s="108"/>
      <c r="V54" s="343" t="s">
        <v>68</v>
      </c>
      <c r="W54" s="343"/>
      <c r="X54" s="343"/>
      <c r="Y54" s="108"/>
      <c r="Z54" s="343" t="s">
        <v>69</v>
      </c>
      <c r="AA54" s="343"/>
      <c r="AB54" s="343"/>
      <c r="AD54" s="345" t="s">
        <v>242</v>
      </c>
      <c r="AE54" s="343" t="s">
        <v>19</v>
      </c>
      <c r="AF54" s="343"/>
      <c r="AG54" s="343"/>
      <c r="AH54" s="108"/>
      <c r="AI54" s="343" t="s">
        <v>64</v>
      </c>
      <c r="AJ54" s="343"/>
      <c r="AK54" s="343"/>
      <c r="AL54" s="108"/>
      <c r="AM54" s="343" t="s">
        <v>65</v>
      </c>
      <c r="AN54" s="343"/>
      <c r="AO54" s="343"/>
      <c r="AP54" s="108"/>
      <c r="AQ54" s="343" t="s">
        <v>66</v>
      </c>
      <c r="AR54" s="343"/>
      <c r="AS54" s="343"/>
      <c r="AT54" s="108"/>
      <c r="AU54" s="343" t="s">
        <v>67</v>
      </c>
      <c r="AV54" s="343"/>
      <c r="AW54" s="343"/>
      <c r="AX54" s="108"/>
      <c r="AY54" s="343" t="s">
        <v>68</v>
      </c>
      <c r="AZ54" s="343"/>
      <c r="BA54" s="343"/>
      <c r="BB54" s="108"/>
      <c r="BC54" s="343" t="s">
        <v>69</v>
      </c>
      <c r="BD54" s="343"/>
      <c r="BE54" s="343"/>
    </row>
    <row r="55" spans="1:58" ht="15" customHeight="1" thickBot="1" x14ac:dyDescent="0.25">
      <c r="A55" s="346"/>
      <c r="B55" s="109" t="s">
        <v>70</v>
      </c>
      <c r="C55" s="109" t="s">
        <v>71</v>
      </c>
      <c r="D55" s="109" t="s">
        <v>72</v>
      </c>
      <c r="E55" s="110"/>
      <c r="F55" s="109" t="s">
        <v>70</v>
      </c>
      <c r="G55" s="109" t="s">
        <v>71</v>
      </c>
      <c r="H55" s="109" t="s">
        <v>72</v>
      </c>
      <c r="I55" s="110"/>
      <c r="J55" s="109" t="s">
        <v>70</v>
      </c>
      <c r="K55" s="109" t="s">
        <v>71</v>
      </c>
      <c r="L55" s="109" t="s">
        <v>72</v>
      </c>
      <c r="M55" s="110"/>
      <c r="N55" s="109" t="s">
        <v>70</v>
      </c>
      <c r="O55" s="109" t="s">
        <v>71</v>
      </c>
      <c r="P55" s="109" t="s">
        <v>72</v>
      </c>
      <c r="Q55" s="110"/>
      <c r="R55" s="109" t="s">
        <v>70</v>
      </c>
      <c r="S55" s="109" t="s">
        <v>71</v>
      </c>
      <c r="T55" s="109" t="s">
        <v>72</v>
      </c>
      <c r="U55" s="110"/>
      <c r="V55" s="109" t="s">
        <v>70</v>
      </c>
      <c r="W55" s="109" t="s">
        <v>71</v>
      </c>
      <c r="X55" s="109" t="s">
        <v>72</v>
      </c>
      <c r="Y55" s="110"/>
      <c r="Z55" s="109" t="s">
        <v>70</v>
      </c>
      <c r="AA55" s="109" t="s">
        <v>71</v>
      </c>
      <c r="AB55" s="109" t="s">
        <v>72</v>
      </c>
      <c r="AD55" s="346"/>
      <c r="AE55" s="109" t="s">
        <v>70</v>
      </c>
      <c r="AF55" s="109" t="s">
        <v>71</v>
      </c>
      <c r="AG55" s="109" t="s">
        <v>72</v>
      </c>
      <c r="AH55" s="110"/>
      <c r="AI55" s="109" t="s">
        <v>70</v>
      </c>
      <c r="AJ55" s="109" t="s">
        <v>71</v>
      </c>
      <c r="AK55" s="109" t="s">
        <v>72</v>
      </c>
      <c r="AL55" s="110"/>
      <c r="AM55" s="109" t="s">
        <v>70</v>
      </c>
      <c r="AN55" s="109" t="s">
        <v>71</v>
      </c>
      <c r="AO55" s="109" t="s">
        <v>72</v>
      </c>
      <c r="AP55" s="110"/>
      <c r="AQ55" s="109" t="s">
        <v>70</v>
      </c>
      <c r="AR55" s="109" t="s">
        <v>71</v>
      </c>
      <c r="AS55" s="109" t="s">
        <v>72</v>
      </c>
      <c r="AT55" s="110"/>
      <c r="AU55" s="109" t="s">
        <v>70</v>
      </c>
      <c r="AV55" s="109" t="s">
        <v>71</v>
      </c>
      <c r="AW55" s="109" t="s">
        <v>72</v>
      </c>
      <c r="AX55" s="110"/>
      <c r="AY55" s="109" t="s">
        <v>70</v>
      </c>
      <c r="AZ55" s="109" t="s">
        <v>71</v>
      </c>
      <c r="BA55" s="109" t="s">
        <v>72</v>
      </c>
      <c r="BB55" s="110"/>
      <c r="BC55" s="109" t="s">
        <v>70</v>
      </c>
      <c r="BD55" s="109" t="s">
        <v>71</v>
      </c>
      <c r="BE55" s="109" t="s">
        <v>72</v>
      </c>
    </row>
    <row r="56" spans="1:58" ht="15" customHeight="1" x14ac:dyDescent="0.2">
      <c r="A56" s="103"/>
      <c r="B56" s="97"/>
      <c r="C56" s="97"/>
      <c r="D56" s="97"/>
      <c r="E56" s="98"/>
      <c r="F56" s="97"/>
      <c r="G56" s="97"/>
      <c r="H56" s="97"/>
      <c r="I56" s="98"/>
      <c r="J56" s="97"/>
      <c r="K56" s="97"/>
      <c r="L56" s="97"/>
      <c r="M56" s="98"/>
      <c r="N56" s="97"/>
      <c r="O56" s="97"/>
      <c r="P56" s="97"/>
      <c r="Q56" s="98"/>
      <c r="R56" s="97"/>
      <c r="S56" s="97"/>
      <c r="T56" s="97"/>
      <c r="U56" s="98"/>
      <c r="V56" s="97"/>
      <c r="W56" s="97"/>
      <c r="X56" s="97"/>
      <c r="Y56" s="98"/>
      <c r="Z56" s="97"/>
      <c r="AA56" s="97"/>
      <c r="AB56" s="97"/>
      <c r="AD56" s="103"/>
      <c r="AE56" s="97"/>
      <c r="AF56" s="97"/>
      <c r="AG56" s="97"/>
      <c r="AH56" s="98"/>
      <c r="AI56" s="97"/>
      <c r="AJ56" s="97"/>
      <c r="AK56" s="97"/>
      <c r="AL56" s="98"/>
      <c r="AM56" s="97"/>
      <c r="AN56" s="97"/>
      <c r="AO56" s="97"/>
      <c r="AP56" s="98"/>
      <c r="AQ56" s="97"/>
      <c r="AR56" s="97"/>
      <c r="AS56" s="97"/>
      <c r="AT56" s="98"/>
      <c r="AU56" s="97"/>
      <c r="AV56" s="97"/>
      <c r="AW56" s="97"/>
      <c r="AX56" s="98"/>
      <c r="AY56" s="97"/>
      <c r="AZ56" s="97"/>
      <c r="BA56" s="97"/>
      <c r="BB56" s="98"/>
      <c r="BC56" s="97"/>
      <c r="BD56" s="97"/>
      <c r="BE56" s="97"/>
    </row>
    <row r="57" spans="1:58" ht="15" customHeight="1" x14ac:dyDescent="0.25">
      <c r="A57" s="150" t="s">
        <v>244</v>
      </c>
      <c r="B57" s="152">
        <f>SUM(B59:B85)</f>
        <v>27599</v>
      </c>
      <c r="C57" s="152">
        <f>SUM(C59:C85)</f>
        <v>16322</v>
      </c>
      <c r="D57" s="152">
        <f>SUM(D59:D85)</f>
        <v>11277</v>
      </c>
      <c r="E57" s="152"/>
      <c r="F57" s="152">
        <f>SUM(F59:F85)</f>
        <v>86</v>
      </c>
      <c r="G57" s="152">
        <f>SUM(G59:G85)</f>
        <v>46</v>
      </c>
      <c r="H57" s="152">
        <f>SUM(H59:H85)</f>
        <v>40</v>
      </c>
      <c r="I57" s="152"/>
      <c r="J57" s="152">
        <f>SUM(J59:J85)</f>
        <v>7026</v>
      </c>
      <c r="K57" s="152">
        <f>SUM(K59:K85)</f>
        <v>3995</v>
      </c>
      <c r="L57" s="152">
        <f>SUM(L59:L85)</f>
        <v>3031</v>
      </c>
      <c r="M57" s="152"/>
      <c r="N57" s="152">
        <f>SUM(N59:N85)</f>
        <v>5300</v>
      </c>
      <c r="O57" s="152">
        <f>SUM(O59:O85)</f>
        <v>3153</v>
      </c>
      <c r="P57" s="152">
        <f>SUM(P59:P85)</f>
        <v>2147</v>
      </c>
      <c r="Q57" s="152"/>
      <c r="R57" s="152">
        <f>SUM(R59:R85)</f>
        <v>6233</v>
      </c>
      <c r="S57" s="152">
        <f>SUM(S59:S85)</f>
        <v>3654</v>
      </c>
      <c r="T57" s="152">
        <f>SUM(T59:T85)</f>
        <v>2579</v>
      </c>
      <c r="U57" s="152"/>
      <c r="V57" s="152">
        <f>SUM(V59:V85)</f>
        <v>5982</v>
      </c>
      <c r="W57" s="152">
        <f>SUM(W59:W85)</f>
        <v>3602</v>
      </c>
      <c r="X57" s="152">
        <f>SUM(X59:X85)</f>
        <v>2380</v>
      </c>
      <c r="Y57" s="152"/>
      <c r="Z57" s="152">
        <f>SUM(Z59:Z85)</f>
        <v>2972</v>
      </c>
      <c r="AA57" s="152">
        <f>SUM(AA59:AA85)</f>
        <v>1872</v>
      </c>
      <c r="AB57" s="152">
        <f>SUM(AB59:AB85)</f>
        <v>1100</v>
      </c>
      <c r="AC57" s="154"/>
      <c r="AD57" s="150" t="s">
        <v>244</v>
      </c>
      <c r="AE57" s="158">
        <f>+B57/(B13+B57+B104)*100</f>
        <v>5.9727623511895107</v>
      </c>
      <c r="AF57" s="158">
        <f>+C57/(C13+C57+C104)*100</f>
        <v>6.866089795094207</v>
      </c>
      <c r="AG57" s="158">
        <f>+D57/(D13+D57+D104)*100</f>
        <v>5.0262522173986683</v>
      </c>
      <c r="AH57" s="159"/>
      <c r="AI57" s="158">
        <f>+F57/(F13+F57+F104)*100</f>
        <v>0.10563423531868374</v>
      </c>
      <c r="AJ57" s="158">
        <f>+G57/(G13+G57+G104)*100</f>
        <v>0.11030910529723507</v>
      </c>
      <c r="AK57" s="158">
        <f>+H57/(H13+H57+H104)*100</f>
        <v>0.1007252215954875</v>
      </c>
      <c r="AL57" s="159"/>
      <c r="AM57" s="158">
        <f>+J57/(J13+J57+J104)*100</f>
        <v>8.5401726024067095</v>
      </c>
      <c r="AN57" s="158">
        <f>+K57/(K13+K57+K104)*100</f>
        <v>9.4462309656672652</v>
      </c>
      <c r="AO57" s="158">
        <f>+L57/(L13+L57+L104)*100</f>
        <v>7.5816699184551499</v>
      </c>
      <c r="AP57" s="159"/>
      <c r="AQ57" s="158">
        <f>+N57/(N13+N57+N104)*100</f>
        <v>7.1126618801583579</v>
      </c>
      <c r="AR57" s="158">
        <f>+O57/(O13+O57+O104)*100</f>
        <v>8.1741114250900893</v>
      </c>
      <c r="AS57" s="158">
        <f>+P57/(P13+P57+P104)*100</f>
        <v>5.9735128818652274</v>
      </c>
      <c r="AT57" s="159"/>
      <c r="AU57" s="158">
        <f>+R57/(R13+R57+R104)*100</f>
        <v>8.2211113602490204</v>
      </c>
      <c r="AV57" s="158">
        <f>+S57/(S13+S57+S104)*100</f>
        <v>9.3392971246006393</v>
      </c>
      <c r="AW57" s="158">
        <f>+T57/(T13+T57+T104)*100</f>
        <v>7.0287801155565255</v>
      </c>
      <c r="AX57" s="159"/>
      <c r="AY57" s="158">
        <f>+V57/(V13+V57+V104)*100</f>
        <v>7.9100826446280994</v>
      </c>
      <c r="AZ57" s="158">
        <f>+W57/(W13+W57+W104)*100</f>
        <v>9.2768105490882871</v>
      </c>
      <c r="BA57" s="158">
        <f>+X57/(X13+X57+X104)*100</f>
        <v>6.4679185803190471</v>
      </c>
      <c r="BB57" s="159"/>
      <c r="BC57" s="158">
        <f>+Z57/(Z13+Z57+Z104)*100</f>
        <v>4.102649052332243</v>
      </c>
      <c r="BD57" s="158">
        <f>+AA57/(AA13+AA57+AA104)*100</f>
        <v>5.032258064516129</v>
      </c>
      <c r="BE57" s="158">
        <f>+AB57/(AB13+AB57+AB104)*100</f>
        <v>3.1213643199682188</v>
      </c>
      <c r="BF57" s="160"/>
    </row>
    <row r="58" spans="1:58" ht="15" customHeight="1" x14ac:dyDescent="0.2">
      <c r="A58" s="107"/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07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</row>
    <row r="59" spans="1:58" ht="15" customHeight="1" x14ac:dyDescent="0.2">
      <c r="A59" s="107" t="s">
        <v>79</v>
      </c>
      <c r="B59" s="263">
        <v>2104</v>
      </c>
      <c r="C59" s="263">
        <v>1167</v>
      </c>
      <c r="D59" s="263">
        <v>937</v>
      </c>
      <c r="E59" s="263"/>
      <c r="F59" s="263">
        <v>16</v>
      </c>
      <c r="G59" s="263">
        <v>10</v>
      </c>
      <c r="H59" s="263">
        <v>6</v>
      </c>
      <c r="I59" s="263"/>
      <c r="J59" s="263">
        <v>449</v>
      </c>
      <c r="K59" s="263">
        <v>237</v>
      </c>
      <c r="L59" s="263">
        <v>212</v>
      </c>
      <c r="M59" s="263"/>
      <c r="N59" s="263">
        <v>423</v>
      </c>
      <c r="O59" s="263">
        <v>228</v>
      </c>
      <c r="P59" s="263">
        <v>195</v>
      </c>
      <c r="Q59" s="263"/>
      <c r="R59" s="263">
        <v>486</v>
      </c>
      <c r="S59" s="263">
        <v>270</v>
      </c>
      <c r="T59" s="263">
        <v>216</v>
      </c>
      <c r="U59" s="263"/>
      <c r="V59" s="263">
        <v>485</v>
      </c>
      <c r="W59" s="263">
        <v>280</v>
      </c>
      <c r="X59" s="263">
        <v>205</v>
      </c>
      <c r="Y59" s="263"/>
      <c r="Z59" s="263">
        <v>245</v>
      </c>
      <c r="AA59" s="263">
        <v>142</v>
      </c>
      <c r="AB59" s="263">
        <v>103</v>
      </c>
      <c r="AD59" s="107" t="s">
        <v>79</v>
      </c>
      <c r="AE59" s="102">
        <f t="shared" ref="AE59:AE81" si="28">+B59/(B15+B59+B106)*100</f>
        <v>7.2624348486417452</v>
      </c>
      <c r="AF59" s="102">
        <f t="shared" ref="AF59:AF81" si="29">+C59/(C15+C59+C106)*100</f>
        <v>7.8543545564678965</v>
      </c>
      <c r="AG59" s="102">
        <f t="shared" ref="AG59:AG81" si="30">+D59/(D15+D59+D106)*100</f>
        <v>6.6392687592999362</v>
      </c>
      <c r="AH59" s="142"/>
      <c r="AI59" s="102">
        <f t="shared" ref="AI59:AI81" si="31">+F59/(F15+F59+F106)*100</f>
        <v>0.31164783794312428</v>
      </c>
      <c r="AJ59" s="102">
        <f t="shared" ref="AJ59:AJ81" si="32">+G59/(G15+G59+G106)*100</f>
        <v>0.38491147036181678</v>
      </c>
      <c r="AK59" s="102">
        <f t="shared" ref="AK59:AK81" si="33">+H59/(H15+H59+H106)*100</f>
        <v>0.23659305993690852</v>
      </c>
      <c r="AL59" s="105"/>
      <c r="AM59" s="102">
        <f t="shared" ref="AM59:AM81" si="34">+J59/(J15+J59+J106)*100</f>
        <v>8.9889889889889893</v>
      </c>
      <c r="AN59" s="102">
        <f t="shared" ref="AN59:AN81" si="35">+K59/(K15+K59+K106)*100</f>
        <v>9.3528018942383575</v>
      </c>
      <c r="AO59" s="102">
        <f t="shared" ref="AO59:AO81" si="36">+L59/(L15+L59+L106)*100</f>
        <v>8.6143843965867539</v>
      </c>
      <c r="AP59" s="105"/>
      <c r="AQ59" s="102">
        <f t="shared" ref="AQ59:AQ81" si="37">+N59/(N15+N59+N106)*100</f>
        <v>9.0153452685422</v>
      </c>
      <c r="AR59" s="102">
        <f t="shared" ref="AR59:AR81" si="38">+O59/(O15+O59+O106)*100</f>
        <v>9.484193011647255</v>
      </c>
      <c r="AS59" s="102">
        <f t="shared" ref="AS59:AS81" si="39">+P59/(P15+P59+P106)*100</f>
        <v>8.5227272727272716</v>
      </c>
      <c r="AT59" s="105"/>
      <c r="AU59" s="102">
        <f t="shared" ref="AU59:AU81" si="40">+R59/(R15+R59+R106)*100</f>
        <v>10.195091252359974</v>
      </c>
      <c r="AV59" s="102">
        <f t="shared" ref="AV59:AV81" si="41">+S59/(S15+S59+S106)*100</f>
        <v>10.975609756097562</v>
      </c>
      <c r="AW59" s="102">
        <f t="shared" ref="AW59:AW81" si="42">+T59/(T15+T59+T106)*100</f>
        <v>9.3628088426527967</v>
      </c>
      <c r="AX59" s="105"/>
      <c r="AY59" s="102">
        <f t="shared" ref="AY59:AY81" si="43">+V59/(V15+V59+V106)*100</f>
        <v>10.085256810147641</v>
      </c>
      <c r="AZ59" s="102">
        <f t="shared" ref="AZ59:AZ81" si="44">+W59/(W15+W59+W106)*100</f>
        <v>11.173184357541899</v>
      </c>
      <c r="BA59" s="102">
        <f t="shared" ref="BA59:BA81" si="45">+X59/(X15+X59+X106)*100</f>
        <v>8.9014329135909698</v>
      </c>
      <c r="BB59" s="142"/>
      <c r="BC59" s="102">
        <f t="shared" ref="BC59:BC81" si="46">+Z59/(Z15+Z59+Z106)*100</f>
        <v>5.356362046348929</v>
      </c>
      <c r="BD59" s="102">
        <f t="shared" ref="BD59:BD81" si="47">+AA59/(AA15+AA59+AA106)*100</f>
        <v>6.0271646859083194</v>
      </c>
      <c r="BE59" s="102">
        <f t="shared" ref="BE59:BE81" si="48">+AB59/(AB15+AB59+AB106)*100</f>
        <v>4.6438232642019832</v>
      </c>
    </row>
    <row r="60" spans="1:58" ht="15" customHeight="1" x14ac:dyDescent="0.2">
      <c r="A60" s="107" t="s">
        <v>80</v>
      </c>
      <c r="B60" s="263">
        <v>1482</v>
      </c>
      <c r="C60" s="263">
        <v>870</v>
      </c>
      <c r="D60" s="263">
        <v>612</v>
      </c>
      <c r="E60" s="263"/>
      <c r="F60" s="263">
        <v>12</v>
      </c>
      <c r="G60" s="263">
        <v>5</v>
      </c>
      <c r="H60" s="263">
        <v>7</v>
      </c>
      <c r="I60" s="263"/>
      <c r="J60" s="263">
        <v>353</v>
      </c>
      <c r="K60" s="263">
        <v>188</v>
      </c>
      <c r="L60" s="263">
        <v>165</v>
      </c>
      <c r="M60" s="263"/>
      <c r="N60" s="263">
        <v>257</v>
      </c>
      <c r="O60" s="263">
        <v>161</v>
      </c>
      <c r="P60" s="263">
        <v>96</v>
      </c>
      <c r="Q60" s="263"/>
      <c r="R60" s="263">
        <v>337</v>
      </c>
      <c r="S60" s="263">
        <v>195</v>
      </c>
      <c r="T60" s="263">
        <v>142</v>
      </c>
      <c r="U60" s="263"/>
      <c r="V60" s="263">
        <v>356</v>
      </c>
      <c r="W60" s="263">
        <v>212</v>
      </c>
      <c r="X60" s="263">
        <v>144</v>
      </c>
      <c r="Y60" s="263"/>
      <c r="Z60" s="263">
        <v>167</v>
      </c>
      <c r="AA60" s="263">
        <v>109</v>
      </c>
      <c r="AB60" s="263">
        <v>58</v>
      </c>
      <c r="AD60" s="107" t="s">
        <v>80</v>
      </c>
      <c r="AE60" s="102">
        <f t="shared" si="28"/>
        <v>5.2706451383455439</v>
      </c>
      <c r="AF60" s="102">
        <f t="shared" si="29"/>
        <v>6.0979883647578328</v>
      </c>
      <c r="AG60" s="102">
        <f t="shared" si="30"/>
        <v>4.4184535412605586</v>
      </c>
      <c r="AH60" s="142"/>
      <c r="AI60" s="102">
        <f t="shared" si="31"/>
        <v>0.24355591637913537</v>
      </c>
      <c r="AJ60" s="102">
        <f t="shared" si="32"/>
        <v>0.20177562550443903</v>
      </c>
      <c r="AK60" s="102">
        <f t="shared" si="33"/>
        <v>0.28583095140873827</v>
      </c>
      <c r="AL60" s="105"/>
      <c r="AM60" s="102">
        <f t="shared" si="34"/>
        <v>7.3160621761658033</v>
      </c>
      <c r="AN60" s="102">
        <f t="shared" si="35"/>
        <v>7.723911257189811</v>
      </c>
      <c r="AO60" s="102">
        <f t="shared" si="36"/>
        <v>6.9008782936010036</v>
      </c>
      <c r="AP60" s="105"/>
      <c r="AQ60" s="102">
        <f t="shared" si="37"/>
        <v>5.6783031374281929</v>
      </c>
      <c r="AR60" s="102">
        <f t="shared" si="38"/>
        <v>6.9098712446351938</v>
      </c>
      <c r="AS60" s="102">
        <f t="shared" si="39"/>
        <v>4.3715846994535523</v>
      </c>
      <c r="AT60" s="105"/>
      <c r="AU60" s="102">
        <f t="shared" si="40"/>
        <v>7.3054411445913718</v>
      </c>
      <c r="AV60" s="102">
        <f t="shared" si="41"/>
        <v>8.4672166739036037</v>
      </c>
      <c r="AW60" s="102">
        <f t="shared" si="42"/>
        <v>6.1471861471861473</v>
      </c>
      <c r="AX60" s="105"/>
      <c r="AY60" s="102">
        <f t="shared" si="43"/>
        <v>7.6247590490469044</v>
      </c>
      <c r="AZ60" s="102">
        <f t="shared" si="44"/>
        <v>8.8149688149688146</v>
      </c>
      <c r="BA60" s="102">
        <f t="shared" si="45"/>
        <v>6.3604240282685502</v>
      </c>
      <c r="BB60" s="142"/>
      <c r="BC60" s="102">
        <f t="shared" si="46"/>
        <v>3.6638876700307152</v>
      </c>
      <c r="BD60" s="102">
        <f t="shared" si="47"/>
        <v>4.7043590850237376</v>
      </c>
      <c r="BE60" s="102">
        <f t="shared" si="48"/>
        <v>2.5881302989736725</v>
      </c>
    </row>
    <row r="61" spans="1:58" ht="15" customHeight="1" x14ac:dyDescent="0.2">
      <c r="A61" s="107" t="s">
        <v>81</v>
      </c>
      <c r="B61" s="263">
        <v>2144</v>
      </c>
      <c r="C61" s="263">
        <v>1223</v>
      </c>
      <c r="D61" s="263">
        <v>921</v>
      </c>
      <c r="E61" s="263"/>
      <c r="F61" s="263">
        <v>10</v>
      </c>
      <c r="G61" s="263">
        <v>6</v>
      </c>
      <c r="H61" s="263">
        <v>4</v>
      </c>
      <c r="I61" s="263"/>
      <c r="J61" s="263">
        <v>561</v>
      </c>
      <c r="K61" s="263">
        <v>316</v>
      </c>
      <c r="L61" s="263">
        <v>245</v>
      </c>
      <c r="M61" s="263"/>
      <c r="N61" s="263">
        <v>426</v>
      </c>
      <c r="O61" s="263">
        <v>235</v>
      </c>
      <c r="P61" s="263">
        <v>191</v>
      </c>
      <c r="Q61" s="263"/>
      <c r="R61" s="263">
        <v>457</v>
      </c>
      <c r="S61" s="263">
        <v>263</v>
      </c>
      <c r="T61" s="263">
        <v>194</v>
      </c>
      <c r="U61" s="263"/>
      <c r="V61" s="263">
        <v>439</v>
      </c>
      <c r="W61" s="263">
        <v>250</v>
      </c>
      <c r="X61" s="263">
        <v>189</v>
      </c>
      <c r="Y61" s="263"/>
      <c r="Z61" s="263">
        <v>251</v>
      </c>
      <c r="AA61" s="263">
        <v>153</v>
      </c>
      <c r="AB61" s="263">
        <v>98</v>
      </c>
      <c r="AD61" s="107" t="s">
        <v>81</v>
      </c>
      <c r="AE61" s="102">
        <f t="shared" si="28"/>
        <v>8.6135551002370327</v>
      </c>
      <c r="AF61" s="102">
        <f t="shared" si="29"/>
        <v>9.5539410983516913</v>
      </c>
      <c r="AG61" s="102">
        <f t="shared" si="30"/>
        <v>7.6178660049627798</v>
      </c>
      <c r="AH61" s="142"/>
      <c r="AI61" s="102">
        <f t="shared" si="31"/>
        <v>0.22361359570661896</v>
      </c>
      <c r="AJ61" s="102">
        <f t="shared" si="32"/>
        <v>0.25641025641025639</v>
      </c>
      <c r="AK61" s="102">
        <f t="shared" si="33"/>
        <v>0.18761726078799248</v>
      </c>
      <c r="AL61" s="105"/>
      <c r="AM61" s="102">
        <f t="shared" si="34"/>
        <v>12.598248371884125</v>
      </c>
      <c r="AN61" s="102">
        <f t="shared" si="35"/>
        <v>13.603099440378822</v>
      </c>
      <c r="AO61" s="102">
        <f t="shared" si="36"/>
        <v>11.502347417840376</v>
      </c>
      <c r="AP61" s="105"/>
      <c r="AQ61" s="102">
        <f t="shared" si="37"/>
        <v>10.549777117384844</v>
      </c>
      <c r="AR61" s="102">
        <f t="shared" si="38"/>
        <v>11.358144030932818</v>
      </c>
      <c r="AS61" s="102">
        <f t="shared" si="39"/>
        <v>9.7003555104113772</v>
      </c>
      <c r="AT61" s="105"/>
      <c r="AU61" s="102">
        <f t="shared" si="40"/>
        <v>11.179060665362035</v>
      </c>
      <c r="AV61" s="102">
        <f t="shared" si="41"/>
        <v>12.517848643503093</v>
      </c>
      <c r="AW61" s="102">
        <f t="shared" si="42"/>
        <v>9.7634625062908906</v>
      </c>
      <c r="AX61" s="105"/>
      <c r="AY61" s="102">
        <f t="shared" si="43"/>
        <v>10.860959920831272</v>
      </c>
      <c r="AZ61" s="102">
        <f t="shared" si="44"/>
        <v>12.165450121654501</v>
      </c>
      <c r="BA61" s="102">
        <f t="shared" si="45"/>
        <v>9.5118268746854557</v>
      </c>
      <c r="BB61" s="142"/>
      <c r="BC61" s="102">
        <f t="shared" si="46"/>
        <v>6.608741442864666</v>
      </c>
      <c r="BD61" s="102">
        <f t="shared" si="47"/>
        <v>7.9979090433873496</v>
      </c>
      <c r="BE61" s="102">
        <f t="shared" si="48"/>
        <v>5.1989389920424403</v>
      </c>
    </row>
    <row r="62" spans="1:58" ht="15" customHeight="1" x14ac:dyDescent="0.2">
      <c r="A62" s="107" t="s">
        <v>82</v>
      </c>
      <c r="B62" s="263">
        <v>1554</v>
      </c>
      <c r="C62" s="263">
        <v>903</v>
      </c>
      <c r="D62" s="263">
        <v>651</v>
      </c>
      <c r="E62" s="263"/>
      <c r="F62" s="263">
        <v>12</v>
      </c>
      <c r="G62" s="263">
        <v>5</v>
      </c>
      <c r="H62" s="263">
        <v>7</v>
      </c>
      <c r="I62" s="263"/>
      <c r="J62" s="263">
        <v>316</v>
      </c>
      <c r="K62" s="263">
        <v>167</v>
      </c>
      <c r="L62" s="263">
        <v>149</v>
      </c>
      <c r="M62" s="263"/>
      <c r="N62" s="263">
        <v>236</v>
      </c>
      <c r="O62" s="263">
        <v>131</v>
      </c>
      <c r="P62" s="263">
        <v>105</v>
      </c>
      <c r="Q62" s="263"/>
      <c r="R62" s="263">
        <v>407</v>
      </c>
      <c r="S62" s="263">
        <v>238</v>
      </c>
      <c r="T62" s="263">
        <v>169</v>
      </c>
      <c r="U62" s="263"/>
      <c r="V62" s="263">
        <v>409</v>
      </c>
      <c r="W62" s="263">
        <v>250</v>
      </c>
      <c r="X62" s="263">
        <v>159</v>
      </c>
      <c r="Y62" s="263"/>
      <c r="Z62" s="263">
        <v>174</v>
      </c>
      <c r="AA62" s="263">
        <v>112</v>
      </c>
      <c r="AB62" s="263">
        <v>62</v>
      </c>
      <c r="AD62" s="107" t="s">
        <v>82</v>
      </c>
      <c r="AE62" s="102">
        <f t="shared" si="28"/>
        <v>5.7161774442727875</v>
      </c>
      <c r="AF62" s="102">
        <f t="shared" si="29"/>
        <v>6.4884673420995913</v>
      </c>
      <c r="AG62" s="102">
        <f t="shared" si="30"/>
        <v>4.9061722812570654</v>
      </c>
      <c r="AH62" s="142"/>
      <c r="AI62" s="102">
        <f t="shared" si="31"/>
        <v>0.2449479485609308</v>
      </c>
      <c r="AJ62" s="102">
        <f t="shared" si="32"/>
        <v>0.19968051118210861</v>
      </c>
      <c r="AK62" s="102">
        <f t="shared" si="33"/>
        <v>0.29227557411273486</v>
      </c>
      <c r="AL62" s="105"/>
      <c r="AM62" s="102">
        <f t="shared" si="34"/>
        <v>6.52488127193888</v>
      </c>
      <c r="AN62" s="102">
        <f t="shared" si="35"/>
        <v>6.7886178861788622</v>
      </c>
      <c r="AO62" s="102">
        <f t="shared" si="36"/>
        <v>6.2526227444397815</v>
      </c>
      <c r="AP62" s="105"/>
      <c r="AQ62" s="102">
        <f t="shared" si="37"/>
        <v>5.4054054054054053</v>
      </c>
      <c r="AR62" s="102">
        <f t="shared" si="38"/>
        <v>5.9383499546690848</v>
      </c>
      <c r="AS62" s="102">
        <f t="shared" si="39"/>
        <v>4.8611111111111116</v>
      </c>
      <c r="AT62" s="105"/>
      <c r="AU62" s="102">
        <f t="shared" si="40"/>
        <v>9.2269326683291766</v>
      </c>
      <c r="AV62" s="102">
        <f t="shared" si="41"/>
        <v>10.601336302895323</v>
      </c>
      <c r="AW62" s="102">
        <f t="shared" si="42"/>
        <v>7.8024007386888279</v>
      </c>
      <c r="AX62" s="105"/>
      <c r="AY62" s="102">
        <f t="shared" si="43"/>
        <v>9.3828859830236304</v>
      </c>
      <c r="AZ62" s="102">
        <f t="shared" si="44"/>
        <v>10.799136069114471</v>
      </c>
      <c r="BA62" s="102">
        <f t="shared" si="45"/>
        <v>7.7788649706457917</v>
      </c>
      <c r="BB62" s="142"/>
      <c r="BC62" s="102">
        <f t="shared" si="46"/>
        <v>4.03899721448468</v>
      </c>
      <c r="BD62" s="102">
        <f t="shared" si="47"/>
        <v>5.1211705532693186</v>
      </c>
      <c r="BE62" s="102">
        <f t="shared" si="48"/>
        <v>2.9231494578029231</v>
      </c>
    </row>
    <row r="63" spans="1:58" ht="15" customHeight="1" x14ac:dyDescent="0.2">
      <c r="A63" s="107" t="s">
        <v>83</v>
      </c>
      <c r="B63" s="263">
        <v>228</v>
      </c>
      <c r="C63" s="263">
        <v>144</v>
      </c>
      <c r="D63" s="263">
        <v>84</v>
      </c>
      <c r="E63" s="263"/>
      <c r="F63" s="263">
        <v>0</v>
      </c>
      <c r="G63" s="263">
        <v>0</v>
      </c>
      <c r="H63" s="263">
        <v>0</v>
      </c>
      <c r="I63" s="263"/>
      <c r="J63" s="263">
        <v>80</v>
      </c>
      <c r="K63" s="263">
        <v>47</v>
      </c>
      <c r="L63" s="263">
        <v>33</v>
      </c>
      <c r="M63" s="263"/>
      <c r="N63" s="263">
        <v>33</v>
      </c>
      <c r="O63" s="263">
        <v>19</v>
      </c>
      <c r="P63" s="263">
        <v>14</v>
      </c>
      <c r="Q63" s="263"/>
      <c r="R63" s="263">
        <v>43</v>
      </c>
      <c r="S63" s="263">
        <v>29</v>
      </c>
      <c r="T63" s="263">
        <v>14</v>
      </c>
      <c r="U63" s="263"/>
      <c r="V63" s="263">
        <v>43</v>
      </c>
      <c r="W63" s="263">
        <v>28</v>
      </c>
      <c r="X63" s="263">
        <v>15</v>
      </c>
      <c r="Y63" s="263"/>
      <c r="Z63" s="263">
        <v>29</v>
      </c>
      <c r="AA63" s="263">
        <v>21</v>
      </c>
      <c r="AB63" s="263">
        <v>8</v>
      </c>
      <c r="AD63" s="107" t="s">
        <v>83</v>
      </c>
      <c r="AE63" s="102">
        <f t="shared" si="28"/>
        <v>3.6340452661778775</v>
      </c>
      <c r="AF63" s="102">
        <f t="shared" si="29"/>
        <v>4.3636363636363642</v>
      </c>
      <c r="AG63" s="102">
        <f t="shared" si="30"/>
        <v>2.824478816408877</v>
      </c>
      <c r="AH63" s="142"/>
      <c r="AI63" s="102">
        <f t="shared" si="31"/>
        <v>0</v>
      </c>
      <c r="AJ63" s="102">
        <f t="shared" si="32"/>
        <v>0</v>
      </c>
      <c r="AK63" s="102">
        <f t="shared" si="33"/>
        <v>0</v>
      </c>
      <c r="AL63" s="105"/>
      <c r="AM63" s="102">
        <f t="shared" si="34"/>
        <v>7.1364852809991079</v>
      </c>
      <c r="AN63" s="102">
        <f t="shared" si="35"/>
        <v>8.4684684684684672</v>
      </c>
      <c r="AO63" s="102">
        <f t="shared" si="36"/>
        <v>5.830388692579505</v>
      </c>
      <c r="AP63" s="105"/>
      <c r="AQ63" s="102">
        <f t="shared" si="37"/>
        <v>3.3299697275479314</v>
      </c>
      <c r="AR63" s="102">
        <f t="shared" si="38"/>
        <v>3.6121673003802277</v>
      </c>
      <c r="AS63" s="102">
        <f t="shared" si="39"/>
        <v>3.010752688172043</v>
      </c>
      <c r="AT63" s="105"/>
      <c r="AU63" s="102">
        <f t="shared" si="40"/>
        <v>4.3129388164493481</v>
      </c>
      <c r="AV63" s="102">
        <f t="shared" si="41"/>
        <v>5.3703703703703702</v>
      </c>
      <c r="AW63" s="102">
        <f t="shared" si="42"/>
        <v>3.0634573304157549</v>
      </c>
      <c r="AX63" s="105"/>
      <c r="AY63" s="102">
        <f t="shared" si="43"/>
        <v>3.9449541284403673</v>
      </c>
      <c r="AZ63" s="102">
        <f t="shared" si="44"/>
        <v>4.7781569965870307</v>
      </c>
      <c r="BA63" s="102">
        <f t="shared" si="45"/>
        <v>2.9761904761904758</v>
      </c>
      <c r="BB63" s="142"/>
      <c r="BC63" s="102">
        <f t="shared" si="46"/>
        <v>2.905811623246493</v>
      </c>
      <c r="BD63" s="102">
        <f t="shared" si="47"/>
        <v>3.9399624765478425</v>
      </c>
      <c r="BE63" s="102">
        <f t="shared" si="48"/>
        <v>1.7204301075268817</v>
      </c>
    </row>
    <row r="64" spans="1:58" ht="15" customHeight="1" x14ac:dyDescent="0.2">
      <c r="A64" s="107" t="s">
        <v>84</v>
      </c>
      <c r="B64" s="263">
        <v>562</v>
      </c>
      <c r="C64" s="263">
        <v>328</v>
      </c>
      <c r="D64" s="263">
        <v>234</v>
      </c>
      <c r="E64" s="263"/>
      <c r="F64" s="263">
        <v>0</v>
      </c>
      <c r="G64" s="263">
        <v>0</v>
      </c>
      <c r="H64" s="263">
        <v>0</v>
      </c>
      <c r="I64" s="263"/>
      <c r="J64" s="263">
        <v>194</v>
      </c>
      <c r="K64" s="263">
        <v>112</v>
      </c>
      <c r="L64" s="263">
        <v>82</v>
      </c>
      <c r="M64" s="263"/>
      <c r="N64" s="263">
        <v>96</v>
      </c>
      <c r="O64" s="263">
        <v>49</v>
      </c>
      <c r="P64" s="263">
        <v>47</v>
      </c>
      <c r="Q64" s="263"/>
      <c r="R64" s="263">
        <v>109</v>
      </c>
      <c r="S64" s="263">
        <v>63</v>
      </c>
      <c r="T64" s="263">
        <v>46</v>
      </c>
      <c r="U64" s="263"/>
      <c r="V64" s="263">
        <v>93</v>
      </c>
      <c r="W64" s="263">
        <v>59</v>
      </c>
      <c r="X64" s="263">
        <v>34</v>
      </c>
      <c r="Y64" s="263"/>
      <c r="Z64" s="263">
        <v>70</v>
      </c>
      <c r="AA64" s="263">
        <v>45</v>
      </c>
      <c r="AB64" s="263">
        <v>25</v>
      </c>
      <c r="AD64" s="107" t="s">
        <v>84</v>
      </c>
      <c r="AE64" s="102">
        <f t="shared" si="28"/>
        <v>3.6631469169599793</v>
      </c>
      <c r="AF64" s="102">
        <f t="shared" si="29"/>
        <v>4.1719664207580767</v>
      </c>
      <c r="AG64" s="102">
        <f t="shared" si="30"/>
        <v>3.1283422459893044</v>
      </c>
      <c r="AH64" s="142"/>
      <c r="AI64" s="102">
        <f t="shared" si="31"/>
        <v>0</v>
      </c>
      <c r="AJ64" s="102">
        <f t="shared" si="32"/>
        <v>0</v>
      </c>
      <c r="AK64" s="102">
        <f t="shared" si="33"/>
        <v>0</v>
      </c>
      <c r="AL64" s="105"/>
      <c r="AM64" s="102">
        <f t="shared" si="34"/>
        <v>7.1639586410635152</v>
      </c>
      <c r="AN64" s="102">
        <f t="shared" si="35"/>
        <v>8.1692195477753469</v>
      </c>
      <c r="AO64" s="102">
        <f t="shared" si="36"/>
        <v>6.1331338818249819</v>
      </c>
      <c r="AP64" s="105"/>
      <c r="AQ64" s="102">
        <f t="shared" si="37"/>
        <v>3.9215686274509802</v>
      </c>
      <c r="AR64" s="102">
        <f t="shared" si="38"/>
        <v>4.0163934426229506</v>
      </c>
      <c r="AS64" s="102">
        <f t="shared" si="39"/>
        <v>3.8273615635179157</v>
      </c>
      <c r="AT64" s="105"/>
      <c r="AU64" s="102">
        <f t="shared" si="40"/>
        <v>4.2812254516889237</v>
      </c>
      <c r="AV64" s="102">
        <f t="shared" si="41"/>
        <v>4.7439759036144578</v>
      </c>
      <c r="AW64" s="102">
        <f t="shared" si="42"/>
        <v>3.7766830870279149</v>
      </c>
      <c r="AX64" s="105"/>
      <c r="AY64" s="102">
        <f t="shared" si="43"/>
        <v>3.8271604938271606</v>
      </c>
      <c r="AZ64" s="102">
        <f t="shared" si="44"/>
        <v>4.8084759576202121</v>
      </c>
      <c r="BA64" s="102">
        <f t="shared" si="45"/>
        <v>2.8262676641729012</v>
      </c>
      <c r="BB64" s="142"/>
      <c r="BC64" s="102">
        <f t="shared" si="46"/>
        <v>2.7810885975367503</v>
      </c>
      <c r="BD64" s="102">
        <f t="shared" si="47"/>
        <v>3.4403669724770642</v>
      </c>
      <c r="BE64" s="102">
        <f t="shared" si="48"/>
        <v>2.0678246484698097</v>
      </c>
    </row>
    <row r="65" spans="1:57" ht="15" customHeight="1" x14ac:dyDescent="0.2">
      <c r="A65" s="107" t="s">
        <v>85</v>
      </c>
      <c r="B65" s="263">
        <v>63</v>
      </c>
      <c r="C65" s="263">
        <v>41</v>
      </c>
      <c r="D65" s="263">
        <v>22</v>
      </c>
      <c r="E65" s="263"/>
      <c r="F65" s="263">
        <v>0</v>
      </c>
      <c r="G65" s="263">
        <v>0</v>
      </c>
      <c r="H65" s="263">
        <v>0</v>
      </c>
      <c r="I65" s="263"/>
      <c r="J65" s="263">
        <v>17</v>
      </c>
      <c r="K65" s="263">
        <v>10</v>
      </c>
      <c r="L65" s="263">
        <v>7</v>
      </c>
      <c r="M65" s="263"/>
      <c r="N65" s="263">
        <v>17</v>
      </c>
      <c r="O65" s="263">
        <v>11</v>
      </c>
      <c r="P65" s="263">
        <v>6</v>
      </c>
      <c r="Q65" s="263"/>
      <c r="R65" s="263">
        <v>9</v>
      </c>
      <c r="S65" s="263">
        <v>8</v>
      </c>
      <c r="T65" s="263">
        <v>1</v>
      </c>
      <c r="U65" s="263"/>
      <c r="V65" s="263">
        <v>17</v>
      </c>
      <c r="W65" s="263">
        <v>9</v>
      </c>
      <c r="X65" s="263">
        <v>8</v>
      </c>
      <c r="Y65" s="263"/>
      <c r="Z65" s="263">
        <v>3</v>
      </c>
      <c r="AA65" s="263">
        <v>3</v>
      </c>
      <c r="AB65" s="263">
        <v>0</v>
      </c>
      <c r="AD65" s="107" t="s">
        <v>85</v>
      </c>
      <c r="AE65" s="102">
        <f t="shared" si="28"/>
        <v>1.7091698317959849</v>
      </c>
      <c r="AF65" s="102">
        <f t="shared" si="29"/>
        <v>2.1658742736397252</v>
      </c>
      <c r="AG65" s="102">
        <f t="shared" si="30"/>
        <v>1.2269938650306749</v>
      </c>
      <c r="AH65" s="142"/>
      <c r="AI65" s="102">
        <f t="shared" si="31"/>
        <v>0</v>
      </c>
      <c r="AJ65" s="102">
        <f t="shared" si="32"/>
        <v>0</v>
      </c>
      <c r="AK65" s="102">
        <f t="shared" si="33"/>
        <v>0</v>
      </c>
      <c r="AL65" s="105"/>
      <c r="AM65" s="102">
        <f t="shared" si="34"/>
        <v>2.6687598116169546</v>
      </c>
      <c r="AN65" s="102">
        <f t="shared" si="35"/>
        <v>3.225806451612903</v>
      </c>
      <c r="AO65" s="102">
        <f t="shared" si="36"/>
        <v>2.1406727828746175</v>
      </c>
      <c r="AP65" s="105"/>
      <c r="AQ65" s="102">
        <f t="shared" si="37"/>
        <v>2.9772329246935203</v>
      </c>
      <c r="AR65" s="102">
        <f t="shared" si="38"/>
        <v>3.6544850498338874</v>
      </c>
      <c r="AS65" s="102">
        <f t="shared" si="39"/>
        <v>2.2222222222222223</v>
      </c>
      <c r="AT65" s="105"/>
      <c r="AU65" s="102">
        <f t="shared" si="40"/>
        <v>1.4084507042253522</v>
      </c>
      <c r="AV65" s="102">
        <f t="shared" si="41"/>
        <v>2.4024024024024024</v>
      </c>
      <c r="AW65" s="102">
        <f t="shared" si="42"/>
        <v>0.32679738562091504</v>
      </c>
      <c r="AX65" s="105"/>
      <c r="AY65" s="102">
        <f t="shared" si="43"/>
        <v>2.8911564625850339</v>
      </c>
      <c r="AZ65" s="102">
        <f t="shared" si="44"/>
        <v>3.0716723549488054</v>
      </c>
      <c r="BA65" s="102">
        <f t="shared" si="45"/>
        <v>2.7118644067796609</v>
      </c>
      <c r="BB65" s="142"/>
      <c r="BC65" s="102">
        <f t="shared" si="46"/>
        <v>0.52356020942408377</v>
      </c>
      <c r="BD65" s="102">
        <f t="shared" si="47"/>
        <v>0.93167701863354035</v>
      </c>
      <c r="BE65" s="102">
        <f t="shared" si="48"/>
        <v>0</v>
      </c>
    </row>
    <row r="66" spans="1:57" ht="15" customHeight="1" x14ac:dyDescent="0.2">
      <c r="A66" s="107" t="s">
        <v>86</v>
      </c>
      <c r="B66" s="263">
        <v>2569</v>
      </c>
      <c r="C66" s="263">
        <v>1475</v>
      </c>
      <c r="D66" s="263">
        <v>1094</v>
      </c>
      <c r="E66" s="263"/>
      <c r="F66" s="263">
        <v>1</v>
      </c>
      <c r="G66" s="263">
        <v>0</v>
      </c>
      <c r="H66" s="263">
        <v>1</v>
      </c>
      <c r="I66" s="263"/>
      <c r="J66" s="263">
        <v>663</v>
      </c>
      <c r="K66" s="263">
        <v>360</v>
      </c>
      <c r="L66" s="263">
        <v>303</v>
      </c>
      <c r="M66" s="263"/>
      <c r="N66" s="263">
        <v>421</v>
      </c>
      <c r="O66" s="263">
        <v>243</v>
      </c>
      <c r="P66" s="263">
        <v>178</v>
      </c>
      <c r="Q66" s="263"/>
      <c r="R66" s="263">
        <v>617</v>
      </c>
      <c r="S66" s="263">
        <v>363</v>
      </c>
      <c r="T66" s="263">
        <v>254</v>
      </c>
      <c r="U66" s="263"/>
      <c r="V66" s="263">
        <v>628</v>
      </c>
      <c r="W66" s="263">
        <v>350</v>
      </c>
      <c r="X66" s="263">
        <v>278</v>
      </c>
      <c r="Y66" s="263"/>
      <c r="Z66" s="263">
        <v>239</v>
      </c>
      <c r="AA66" s="263">
        <v>159</v>
      </c>
      <c r="AB66" s="263">
        <v>80</v>
      </c>
      <c r="AD66" s="107" t="s">
        <v>86</v>
      </c>
      <c r="AE66" s="102">
        <f t="shared" si="28"/>
        <v>6.1627404884133767</v>
      </c>
      <c r="AF66" s="102">
        <f t="shared" si="29"/>
        <v>6.859826992837875</v>
      </c>
      <c r="AG66" s="102">
        <f t="shared" si="30"/>
        <v>5.4201347602061034</v>
      </c>
      <c r="AH66" s="142"/>
      <c r="AI66" s="102">
        <f t="shared" si="31"/>
        <v>1.3642564802182811E-2</v>
      </c>
      <c r="AJ66" s="102">
        <f t="shared" si="32"/>
        <v>0</v>
      </c>
      <c r="AK66" s="102">
        <f t="shared" si="33"/>
        <v>2.8506271379703536E-2</v>
      </c>
      <c r="AL66" s="105"/>
      <c r="AM66" s="102">
        <f t="shared" si="34"/>
        <v>9.1460891157401019</v>
      </c>
      <c r="AN66" s="102">
        <f t="shared" si="35"/>
        <v>9.6800215111589143</v>
      </c>
      <c r="AO66" s="102">
        <f t="shared" si="36"/>
        <v>8.5835694050991513</v>
      </c>
      <c r="AP66" s="105"/>
      <c r="AQ66" s="102">
        <f t="shared" si="37"/>
        <v>6.2314979277679106</v>
      </c>
      <c r="AR66" s="102">
        <f t="shared" si="38"/>
        <v>6.9034090909090908</v>
      </c>
      <c r="AS66" s="102">
        <f t="shared" si="39"/>
        <v>5.50061804697157</v>
      </c>
      <c r="AT66" s="105"/>
      <c r="AU66" s="102">
        <f t="shared" si="40"/>
        <v>8.9368482039397463</v>
      </c>
      <c r="AV66" s="102">
        <f t="shared" si="41"/>
        <v>10.188043783328656</v>
      </c>
      <c r="AW66" s="102">
        <f t="shared" si="42"/>
        <v>7.6025142173002092</v>
      </c>
      <c r="AX66" s="105"/>
      <c r="AY66" s="102">
        <f t="shared" si="43"/>
        <v>9.0385722510074853</v>
      </c>
      <c r="AZ66" s="102">
        <f t="shared" si="44"/>
        <v>9.8842134990115795</v>
      </c>
      <c r="BA66" s="102">
        <f t="shared" si="45"/>
        <v>8.1596712650425598</v>
      </c>
      <c r="BB66" s="142"/>
      <c r="BC66" s="102">
        <f t="shared" si="46"/>
        <v>3.6774888444376055</v>
      </c>
      <c r="BD66" s="102">
        <f t="shared" si="47"/>
        <v>4.7647587653581063</v>
      </c>
      <c r="BE66" s="102">
        <f t="shared" si="48"/>
        <v>2.5300442757748258</v>
      </c>
    </row>
    <row r="67" spans="1:57" ht="15" customHeight="1" x14ac:dyDescent="0.2">
      <c r="A67" s="107" t="s">
        <v>87</v>
      </c>
      <c r="B67" s="263">
        <v>879</v>
      </c>
      <c r="C67" s="263">
        <v>533</v>
      </c>
      <c r="D67" s="263">
        <v>346</v>
      </c>
      <c r="E67" s="263"/>
      <c r="F67" s="263">
        <v>0</v>
      </c>
      <c r="G67" s="263">
        <v>0</v>
      </c>
      <c r="H67" s="263">
        <v>0</v>
      </c>
      <c r="I67" s="263"/>
      <c r="J67" s="263">
        <v>271</v>
      </c>
      <c r="K67" s="263">
        <v>149</v>
      </c>
      <c r="L67" s="263">
        <v>122</v>
      </c>
      <c r="M67" s="263"/>
      <c r="N67" s="263">
        <v>128</v>
      </c>
      <c r="O67" s="263">
        <v>80</v>
      </c>
      <c r="P67" s="263">
        <v>48</v>
      </c>
      <c r="Q67" s="263"/>
      <c r="R67" s="263">
        <v>187</v>
      </c>
      <c r="S67" s="263">
        <v>117</v>
      </c>
      <c r="T67" s="263">
        <v>70</v>
      </c>
      <c r="U67" s="263"/>
      <c r="V67" s="263">
        <v>204</v>
      </c>
      <c r="W67" s="263">
        <v>135</v>
      </c>
      <c r="X67" s="263">
        <v>69</v>
      </c>
      <c r="Y67" s="263"/>
      <c r="Z67" s="263">
        <v>89</v>
      </c>
      <c r="AA67" s="263">
        <v>52</v>
      </c>
      <c r="AB67" s="263">
        <v>37</v>
      </c>
      <c r="AD67" s="107" t="s">
        <v>87</v>
      </c>
      <c r="AE67" s="102">
        <f t="shared" si="28"/>
        <v>4.6263157894736837</v>
      </c>
      <c r="AF67" s="102">
        <f t="shared" si="29"/>
        <v>5.4644248513430389</v>
      </c>
      <c r="AG67" s="102">
        <f t="shared" si="30"/>
        <v>3.7421587713605882</v>
      </c>
      <c r="AH67" s="142"/>
      <c r="AI67" s="102">
        <f t="shared" si="31"/>
        <v>0</v>
      </c>
      <c r="AJ67" s="102">
        <f t="shared" si="32"/>
        <v>0</v>
      </c>
      <c r="AK67" s="102">
        <f t="shared" si="33"/>
        <v>0</v>
      </c>
      <c r="AL67" s="105"/>
      <c r="AM67" s="102">
        <f t="shared" si="34"/>
        <v>8.0130100532229456</v>
      </c>
      <c r="AN67" s="102">
        <f t="shared" si="35"/>
        <v>8.6326767091541132</v>
      </c>
      <c r="AO67" s="102">
        <f t="shared" si="36"/>
        <v>7.3671497584541061</v>
      </c>
      <c r="AP67" s="105"/>
      <c r="AQ67" s="102">
        <f t="shared" si="37"/>
        <v>4.2146855449456702</v>
      </c>
      <c r="AR67" s="102">
        <f t="shared" si="38"/>
        <v>5.0858232676414499</v>
      </c>
      <c r="AS67" s="102">
        <f t="shared" si="39"/>
        <v>3.278688524590164</v>
      </c>
      <c r="AT67" s="105"/>
      <c r="AU67" s="102">
        <f t="shared" si="40"/>
        <v>5.9668155711550739</v>
      </c>
      <c r="AV67" s="102">
        <f t="shared" si="41"/>
        <v>7.1211199026171634</v>
      </c>
      <c r="AW67" s="102">
        <f t="shared" si="42"/>
        <v>4.6948356807511731</v>
      </c>
      <c r="AX67" s="105"/>
      <c r="AY67" s="102">
        <f t="shared" si="43"/>
        <v>6.3789868667917444</v>
      </c>
      <c r="AZ67" s="102">
        <f t="shared" si="44"/>
        <v>8.2216808769792937</v>
      </c>
      <c r="BA67" s="102">
        <f t="shared" si="45"/>
        <v>4.4344473007712084</v>
      </c>
      <c r="BB67" s="142"/>
      <c r="BC67" s="102">
        <f t="shared" si="46"/>
        <v>2.9915966386554622</v>
      </c>
      <c r="BD67" s="102">
        <f t="shared" si="47"/>
        <v>3.3964728935336383</v>
      </c>
      <c r="BE67" s="102">
        <f t="shared" si="48"/>
        <v>2.5623268698060944</v>
      </c>
    </row>
    <row r="68" spans="1:57" ht="15" customHeight="1" x14ac:dyDescent="0.2">
      <c r="A68" s="107" t="s">
        <v>88</v>
      </c>
      <c r="B68" s="263">
        <v>1742</v>
      </c>
      <c r="C68" s="263">
        <v>1052</v>
      </c>
      <c r="D68" s="263">
        <v>690</v>
      </c>
      <c r="E68" s="263"/>
      <c r="F68" s="263">
        <v>1</v>
      </c>
      <c r="G68" s="263">
        <v>0</v>
      </c>
      <c r="H68" s="263">
        <v>1</v>
      </c>
      <c r="I68" s="263"/>
      <c r="J68" s="263">
        <v>459</v>
      </c>
      <c r="K68" s="263">
        <v>261</v>
      </c>
      <c r="L68" s="263">
        <v>198</v>
      </c>
      <c r="M68" s="263"/>
      <c r="N68" s="263">
        <v>320</v>
      </c>
      <c r="O68" s="263">
        <v>205</v>
      </c>
      <c r="P68" s="263">
        <v>115</v>
      </c>
      <c r="Q68" s="263"/>
      <c r="R68" s="263">
        <v>392</v>
      </c>
      <c r="S68" s="263">
        <v>231</v>
      </c>
      <c r="T68" s="263">
        <v>161</v>
      </c>
      <c r="U68" s="263"/>
      <c r="V68" s="263">
        <v>328</v>
      </c>
      <c r="W68" s="263">
        <v>195</v>
      </c>
      <c r="X68" s="263">
        <v>133</v>
      </c>
      <c r="Y68" s="263"/>
      <c r="Z68" s="263">
        <v>242</v>
      </c>
      <c r="AA68" s="263">
        <v>160</v>
      </c>
      <c r="AB68" s="263">
        <v>82</v>
      </c>
      <c r="AD68" s="107" t="s">
        <v>88</v>
      </c>
      <c r="AE68" s="102">
        <f t="shared" si="28"/>
        <v>6.3779152784388398</v>
      </c>
      <c r="AF68" s="102">
        <f t="shared" si="29"/>
        <v>7.4393607241354927</v>
      </c>
      <c r="AG68" s="102">
        <f t="shared" si="30"/>
        <v>5.2383844518675975</v>
      </c>
      <c r="AH68" s="142"/>
      <c r="AI68" s="102">
        <f t="shared" si="31"/>
        <v>2.0538098172109262E-2</v>
      </c>
      <c r="AJ68" s="102">
        <f t="shared" si="32"/>
        <v>0</v>
      </c>
      <c r="AK68" s="102">
        <f t="shared" si="33"/>
        <v>4.2517006802721087E-2</v>
      </c>
      <c r="AL68" s="105"/>
      <c r="AM68" s="102">
        <f t="shared" si="34"/>
        <v>8.9143523014177504</v>
      </c>
      <c r="AN68" s="102">
        <f t="shared" si="35"/>
        <v>9.8639455782312915</v>
      </c>
      <c r="AO68" s="102">
        <f t="shared" si="36"/>
        <v>7.9105073911306434</v>
      </c>
      <c r="AP68" s="105"/>
      <c r="AQ68" s="102">
        <f t="shared" si="37"/>
        <v>7.1588366890380311</v>
      </c>
      <c r="AR68" s="102">
        <f t="shared" si="38"/>
        <v>8.6680761099365746</v>
      </c>
      <c r="AS68" s="102">
        <f t="shared" si="39"/>
        <v>5.4631828978622332</v>
      </c>
      <c r="AT68" s="105"/>
      <c r="AU68" s="102">
        <f t="shared" si="40"/>
        <v>8.931419457735247</v>
      </c>
      <c r="AV68" s="102">
        <f t="shared" si="41"/>
        <v>10.189677988531098</v>
      </c>
      <c r="AW68" s="102">
        <f t="shared" si="42"/>
        <v>7.5871819038642787</v>
      </c>
      <c r="AX68" s="105"/>
      <c r="AY68" s="102">
        <f t="shared" si="43"/>
        <v>7.7651515151515156</v>
      </c>
      <c r="AZ68" s="102">
        <f t="shared" si="44"/>
        <v>8.9820359281437128</v>
      </c>
      <c r="BA68" s="102">
        <f t="shared" si="45"/>
        <v>6.478324403312226</v>
      </c>
      <c r="BB68" s="142"/>
      <c r="BC68" s="102">
        <f t="shared" si="46"/>
        <v>5.7454890788224118</v>
      </c>
      <c r="BD68" s="102">
        <f t="shared" si="47"/>
        <v>7.3563218390804597</v>
      </c>
      <c r="BE68" s="102">
        <f t="shared" si="48"/>
        <v>4.025527736867943</v>
      </c>
    </row>
    <row r="69" spans="1:57" ht="15" customHeight="1" x14ac:dyDescent="0.2">
      <c r="A69" s="107" t="s">
        <v>89</v>
      </c>
      <c r="B69" s="263">
        <v>673</v>
      </c>
      <c r="C69" s="263">
        <v>418</v>
      </c>
      <c r="D69" s="263">
        <v>255</v>
      </c>
      <c r="E69" s="263"/>
      <c r="F69" s="263">
        <v>0</v>
      </c>
      <c r="G69" s="263">
        <v>0</v>
      </c>
      <c r="H69" s="263">
        <v>0</v>
      </c>
      <c r="I69" s="263"/>
      <c r="J69" s="263">
        <v>157</v>
      </c>
      <c r="K69" s="263">
        <v>89</v>
      </c>
      <c r="L69" s="263">
        <v>68</v>
      </c>
      <c r="M69" s="263"/>
      <c r="N69" s="263">
        <v>157</v>
      </c>
      <c r="O69" s="263">
        <v>99</v>
      </c>
      <c r="P69" s="263">
        <v>58</v>
      </c>
      <c r="Q69" s="263"/>
      <c r="R69" s="263">
        <v>149</v>
      </c>
      <c r="S69" s="263">
        <v>103</v>
      </c>
      <c r="T69" s="263">
        <v>46</v>
      </c>
      <c r="U69" s="263"/>
      <c r="V69" s="263">
        <v>174</v>
      </c>
      <c r="W69" s="263">
        <v>105</v>
      </c>
      <c r="X69" s="263">
        <v>69</v>
      </c>
      <c r="Y69" s="263"/>
      <c r="Z69" s="263">
        <v>36</v>
      </c>
      <c r="AA69" s="263">
        <v>22</v>
      </c>
      <c r="AB69" s="263">
        <v>14</v>
      </c>
      <c r="AD69" s="107" t="s">
        <v>89</v>
      </c>
      <c r="AE69" s="102">
        <f t="shared" si="28"/>
        <v>7.4752860157725198</v>
      </c>
      <c r="AF69" s="102">
        <f t="shared" si="29"/>
        <v>8.8615645537417862</v>
      </c>
      <c r="AG69" s="102">
        <f t="shared" si="30"/>
        <v>5.949603359776015</v>
      </c>
      <c r="AH69" s="142"/>
      <c r="AI69" s="102">
        <f t="shared" si="31"/>
        <v>0</v>
      </c>
      <c r="AJ69" s="102">
        <f t="shared" si="32"/>
        <v>0</v>
      </c>
      <c r="AK69" s="102">
        <f t="shared" si="33"/>
        <v>0</v>
      </c>
      <c r="AL69" s="105"/>
      <c r="AM69" s="102">
        <f t="shared" si="34"/>
        <v>9.9556119213696892</v>
      </c>
      <c r="AN69" s="102">
        <f t="shared" si="35"/>
        <v>11.055900621118013</v>
      </c>
      <c r="AO69" s="102">
        <f t="shared" si="36"/>
        <v>8.8082901554404138</v>
      </c>
      <c r="AP69" s="105"/>
      <c r="AQ69" s="102">
        <f t="shared" si="37"/>
        <v>10.872576177285319</v>
      </c>
      <c r="AR69" s="102">
        <f t="shared" si="38"/>
        <v>12.857142857142856</v>
      </c>
      <c r="AS69" s="102">
        <f t="shared" si="39"/>
        <v>8.6053412462908021</v>
      </c>
      <c r="AT69" s="105"/>
      <c r="AU69" s="102">
        <f t="shared" si="40"/>
        <v>9.2260061919504643</v>
      </c>
      <c r="AV69" s="102">
        <f t="shared" si="41"/>
        <v>11.757990867579908</v>
      </c>
      <c r="AW69" s="102">
        <f t="shared" si="42"/>
        <v>6.2246278755074425</v>
      </c>
      <c r="AX69" s="105"/>
      <c r="AY69" s="102">
        <f t="shared" si="43"/>
        <v>11.530815109343937</v>
      </c>
      <c r="AZ69" s="102">
        <f t="shared" si="44"/>
        <v>14.037433155080215</v>
      </c>
      <c r="BA69" s="102">
        <f t="shared" si="45"/>
        <v>9.0670170827858083</v>
      </c>
      <c r="BB69" s="142"/>
      <c r="BC69" s="102">
        <f t="shared" si="46"/>
        <v>2.7047332832456799</v>
      </c>
      <c r="BD69" s="102">
        <f t="shared" si="47"/>
        <v>3.1294452347083923</v>
      </c>
      <c r="BE69" s="102">
        <f t="shared" si="48"/>
        <v>2.2292993630573248</v>
      </c>
    </row>
    <row r="70" spans="1:57" ht="15" customHeight="1" x14ac:dyDescent="0.2">
      <c r="A70" s="153" t="s">
        <v>90</v>
      </c>
      <c r="B70" s="263">
        <v>2270</v>
      </c>
      <c r="C70" s="263">
        <v>1374</v>
      </c>
      <c r="D70" s="263">
        <v>896</v>
      </c>
      <c r="E70" s="263"/>
      <c r="F70" s="263">
        <v>5</v>
      </c>
      <c r="G70" s="263">
        <v>3</v>
      </c>
      <c r="H70" s="263">
        <v>2</v>
      </c>
      <c r="I70" s="263"/>
      <c r="J70" s="263">
        <v>496</v>
      </c>
      <c r="K70" s="263">
        <v>297</v>
      </c>
      <c r="L70" s="263">
        <v>199</v>
      </c>
      <c r="M70" s="263"/>
      <c r="N70" s="263">
        <v>377</v>
      </c>
      <c r="O70" s="263">
        <v>238</v>
      </c>
      <c r="P70" s="263">
        <v>139</v>
      </c>
      <c r="Q70" s="263"/>
      <c r="R70" s="263">
        <v>592</v>
      </c>
      <c r="S70" s="263">
        <v>358</v>
      </c>
      <c r="T70" s="263">
        <v>234</v>
      </c>
      <c r="U70" s="263"/>
      <c r="V70" s="263">
        <v>483</v>
      </c>
      <c r="W70" s="263">
        <v>284</v>
      </c>
      <c r="X70" s="263">
        <v>199</v>
      </c>
      <c r="Y70" s="263"/>
      <c r="Z70" s="263">
        <v>317</v>
      </c>
      <c r="AA70" s="263">
        <v>194</v>
      </c>
      <c r="AB70" s="263">
        <v>123</v>
      </c>
      <c r="AD70" s="153" t="s">
        <v>90</v>
      </c>
      <c r="AE70" s="102">
        <f t="shared" si="28"/>
        <v>6.0005286809410521</v>
      </c>
      <c r="AF70" s="102">
        <f t="shared" si="29"/>
        <v>7.0284925060105374</v>
      </c>
      <c r="AG70" s="102">
        <f t="shared" si="30"/>
        <v>4.9012636070236857</v>
      </c>
      <c r="AH70" s="142"/>
      <c r="AI70" s="102">
        <f t="shared" si="31"/>
        <v>7.2590011614401859E-2</v>
      </c>
      <c r="AJ70" s="102">
        <f t="shared" si="32"/>
        <v>8.5058123050751347E-2</v>
      </c>
      <c r="AK70" s="102">
        <f t="shared" si="33"/>
        <v>5.9506099375185958E-2</v>
      </c>
      <c r="AL70" s="105"/>
      <c r="AM70" s="102">
        <f t="shared" si="34"/>
        <v>7.7451592754528429</v>
      </c>
      <c r="AN70" s="102">
        <f t="shared" si="35"/>
        <v>8.7921847246891662</v>
      </c>
      <c r="AO70" s="102">
        <f t="shared" si="36"/>
        <v>6.5763384005287513</v>
      </c>
      <c r="AP70" s="105"/>
      <c r="AQ70" s="102">
        <f t="shared" si="37"/>
        <v>6.2108731466227347</v>
      </c>
      <c r="AR70" s="102">
        <f t="shared" si="38"/>
        <v>7.451471509079524</v>
      </c>
      <c r="AS70" s="102">
        <f t="shared" si="39"/>
        <v>4.8331015299026427</v>
      </c>
      <c r="AT70" s="105"/>
      <c r="AU70" s="102">
        <f t="shared" si="40"/>
        <v>9.6103896103896105</v>
      </c>
      <c r="AV70" s="102">
        <f t="shared" si="41"/>
        <v>11.205007824726135</v>
      </c>
      <c r="AW70" s="102">
        <f t="shared" si="42"/>
        <v>7.8920741989881957</v>
      </c>
      <c r="AX70" s="105"/>
      <c r="AY70" s="102">
        <f t="shared" si="43"/>
        <v>7.8307392996108947</v>
      </c>
      <c r="AZ70" s="102">
        <f t="shared" si="44"/>
        <v>9.1494845360824737</v>
      </c>
      <c r="BA70" s="102">
        <f t="shared" si="45"/>
        <v>6.4947780678851181</v>
      </c>
      <c r="BB70" s="142"/>
      <c r="BC70" s="102">
        <f t="shared" si="46"/>
        <v>5.1628664495114007</v>
      </c>
      <c r="BD70" s="102">
        <f t="shared" si="47"/>
        <v>6.1567756267851479</v>
      </c>
      <c r="BE70" s="102">
        <f t="shared" si="48"/>
        <v>4.1150886584141855</v>
      </c>
    </row>
    <row r="71" spans="1:57" ht="15" customHeight="1" x14ac:dyDescent="0.2">
      <c r="A71" s="107" t="s">
        <v>91</v>
      </c>
      <c r="B71" s="263">
        <v>428</v>
      </c>
      <c r="C71" s="263">
        <v>266</v>
      </c>
      <c r="D71" s="263">
        <v>162</v>
      </c>
      <c r="E71" s="263"/>
      <c r="F71" s="263">
        <v>0</v>
      </c>
      <c r="G71" s="263">
        <v>0</v>
      </c>
      <c r="H71" s="263">
        <v>0</v>
      </c>
      <c r="I71" s="263"/>
      <c r="J71" s="263">
        <v>110</v>
      </c>
      <c r="K71" s="263">
        <v>69</v>
      </c>
      <c r="L71" s="263">
        <v>41</v>
      </c>
      <c r="M71" s="263"/>
      <c r="N71" s="263">
        <v>67</v>
      </c>
      <c r="O71" s="263">
        <v>47</v>
      </c>
      <c r="P71" s="263">
        <v>20</v>
      </c>
      <c r="Q71" s="263"/>
      <c r="R71" s="263">
        <v>75</v>
      </c>
      <c r="S71" s="263">
        <v>40</v>
      </c>
      <c r="T71" s="263">
        <v>35</v>
      </c>
      <c r="U71" s="263"/>
      <c r="V71" s="263">
        <v>109</v>
      </c>
      <c r="W71" s="263">
        <v>67</v>
      </c>
      <c r="X71" s="263">
        <v>42</v>
      </c>
      <c r="Y71" s="263"/>
      <c r="Z71" s="263">
        <v>67</v>
      </c>
      <c r="AA71" s="263">
        <v>43</v>
      </c>
      <c r="AB71" s="263">
        <v>24</v>
      </c>
      <c r="AD71" s="107" t="s">
        <v>91</v>
      </c>
      <c r="AE71" s="102">
        <f t="shared" si="28"/>
        <v>4.3311070633475</v>
      </c>
      <c r="AF71" s="102">
        <f t="shared" si="29"/>
        <v>5.3467336683417086</v>
      </c>
      <c r="AG71" s="102">
        <f t="shared" si="30"/>
        <v>3.3014061544732014</v>
      </c>
      <c r="AH71" s="142"/>
      <c r="AI71" s="102">
        <f t="shared" si="31"/>
        <v>0</v>
      </c>
      <c r="AJ71" s="102">
        <f t="shared" si="32"/>
        <v>0</v>
      </c>
      <c r="AK71" s="102">
        <f t="shared" si="33"/>
        <v>0</v>
      </c>
      <c r="AL71" s="105"/>
      <c r="AM71" s="102">
        <f t="shared" si="34"/>
        <v>6.4327485380116958</v>
      </c>
      <c r="AN71" s="102">
        <f t="shared" si="35"/>
        <v>7.8857142857142861</v>
      </c>
      <c r="AO71" s="102">
        <f t="shared" si="36"/>
        <v>4.9101796407185629</v>
      </c>
      <c r="AP71" s="105"/>
      <c r="AQ71" s="102">
        <f t="shared" si="37"/>
        <v>4.04833836858006</v>
      </c>
      <c r="AR71" s="102">
        <f t="shared" si="38"/>
        <v>5.490654205607477</v>
      </c>
      <c r="AS71" s="102">
        <f t="shared" si="39"/>
        <v>2.5031289111389237</v>
      </c>
      <c r="AT71" s="105"/>
      <c r="AU71" s="102">
        <f t="shared" si="40"/>
        <v>4.7051442910915933</v>
      </c>
      <c r="AV71" s="102">
        <f t="shared" si="41"/>
        <v>5.0568900126422252</v>
      </c>
      <c r="AW71" s="102">
        <f t="shared" si="42"/>
        <v>4.3586550435865501</v>
      </c>
      <c r="AX71" s="105"/>
      <c r="AY71" s="102">
        <f t="shared" si="43"/>
        <v>6.7617866004962774</v>
      </c>
      <c r="AZ71" s="102">
        <f t="shared" si="44"/>
        <v>8.3229813664596275</v>
      </c>
      <c r="BA71" s="102">
        <f t="shared" si="45"/>
        <v>5.2044609665427508</v>
      </c>
      <c r="BB71" s="142"/>
      <c r="BC71" s="102">
        <f t="shared" si="46"/>
        <v>4.2431918936035462</v>
      </c>
      <c r="BD71" s="102">
        <f t="shared" si="47"/>
        <v>5.6135770234986948</v>
      </c>
      <c r="BE71" s="102">
        <f t="shared" si="48"/>
        <v>2.9520295202952029</v>
      </c>
    </row>
    <row r="72" spans="1:57" ht="15" customHeight="1" x14ac:dyDescent="0.2">
      <c r="A72" s="107" t="s">
        <v>92</v>
      </c>
      <c r="B72" s="263">
        <v>1620</v>
      </c>
      <c r="C72" s="263">
        <v>912</v>
      </c>
      <c r="D72" s="263">
        <v>708</v>
      </c>
      <c r="E72" s="263"/>
      <c r="F72" s="263">
        <v>1</v>
      </c>
      <c r="G72" s="263">
        <v>0</v>
      </c>
      <c r="H72" s="263">
        <v>1</v>
      </c>
      <c r="I72" s="263"/>
      <c r="J72" s="263">
        <v>433</v>
      </c>
      <c r="K72" s="263">
        <v>236</v>
      </c>
      <c r="L72" s="263">
        <v>197</v>
      </c>
      <c r="M72" s="263"/>
      <c r="N72" s="263">
        <v>264</v>
      </c>
      <c r="O72" s="263">
        <v>151</v>
      </c>
      <c r="P72" s="263">
        <v>113</v>
      </c>
      <c r="Q72" s="263"/>
      <c r="R72" s="263">
        <v>350</v>
      </c>
      <c r="S72" s="263">
        <v>188</v>
      </c>
      <c r="T72" s="263">
        <v>162</v>
      </c>
      <c r="U72" s="263"/>
      <c r="V72" s="263">
        <v>351</v>
      </c>
      <c r="W72" s="263">
        <v>204</v>
      </c>
      <c r="X72" s="263">
        <v>147</v>
      </c>
      <c r="Y72" s="263"/>
      <c r="Z72" s="263">
        <v>221</v>
      </c>
      <c r="AA72" s="263">
        <v>133</v>
      </c>
      <c r="AB72" s="263">
        <v>88</v>
      </c>
      <c r="AD72" s="107" t="s">
        <v>92</v>
      </c>
      <c r="AE72" s="102">
        <f t="shared" si="28"/>
        <v>4.8222896945883189</v>
      </c>
      <c r="AF72" s="102">
        <f t="shared" si="29"/>
        <v>5.3659684631678042</v>
      </c>
      <c r="AG72" s="102">
        <f t="shared" si="30"/>
        <v>4.265574165562116</v>
      </c>
      <c r="AH72" s="142"/>
      <c r="AI72" s="102">
        <f t="shared" si="31"/>
        <v>1.66333998669328E-2</v>
      </c>
      <c r="AJ72" s="102">
        <f t="shared" si="32"/>
        <v>0</v>
      </c>
      <c r="AK72" s="102">
        <f t="shared" si="33"/>
        <v>3.341129301703976E-2</v>
      </c>
      <c r="AL72" s="105"/>
      <c r="AM72" s="102">
        <f t="shared" si="34"/>
        <v>7.510841283607979</v>
      </c>
      <c r="AN72" s="102">
        <f t="shared" si="35"/>
        <v>7.9864636209813877</v>
      </c>
      <c r="AO72" s="102">
        <f t="shared" si="36"/>
        <v>7.0106761565836297</v>
      </c>
      <c r="AP72" s="105"/>
      <c r="AQ72" s="102">
        <f t="shared" si="37"/>
        <v>4.9596092429081349</v>
      </c>
      <c r="AR72" s="102">
        <f t="shared" si="38"/>
        <v>5.6280283265001865</v>
      </c>
      <c r="AS72" s="102">
        <f t="shared" si="39"/>
        <v>4.2803030303030303</v>
      </c>
      <c r="AT72" s="105"/>
      <c r="AU72" s="102">
        <f t="shared" si="40"/>
        <v>6.1641423036280383</v>
      </c>
      <c r="AV72" s="102">
        <f t="shared" si="41"/>
        <v>6.5780265920223933</v>
      </c>
      <c r="AW72" s="102">
        <f t="shared" si="42"/>
        <v>5.7446808510638299</v>
      </c>
      <c r="AX72" s="105"/>
      <c r="AY72" s="102">
        <f t="shared" si="43"/>
        <v>6.4062785179777331</v>
      </c>
      <c r="AZ72" s="102">
        <f t="shared" si="44"/>
        <v>7.3487031700288181</v>
      </c>
      <c r="BA72" s="102">
        <f t="shared" si="45"/>
        <v>5.4384017758046621</v>
      </c>
      <c r="BB72" s="142"/>
      <c r="BC72" s="102">
        <f t="shared" si="46"/>
        <v>4.1409031290987448</v>
      </c>
      <c r="BD72" s="102">
        <f t="shared" si="47"/>
        <v>4.9168207024029575</v>
      </c>
      <c r="BE72" s="102">
        <f t="shared" si="48"/>
        <v>3.3434650455927049</v>
      </c>
    </row>
    <row r="73" spans="1:57" ht="15" customHeight="1" x14ac:dyDescent="0.2">
      <c r="A73" s="107" t="s">
        <v>93</v>
      </c>
      <c r="B73" s="263">
        <v>675</v>
      </c>
      <c r="C73" s="263">
        <v>405</v>
      </c>
      <c r="D73" s="263">
        <v>270</v>
      </c>
      <c r="E73" s="263"/>
      <c r="F73" s="263">
        <v>0</v>
      </c>
      <c r="G73" s="263">
        <v>0</v>
      </c>
      <c r="H73" s="263">
        <v>0</v>
      </c>
      <c r="I73" s="263"/>
      <c r="J73" s="263">
        <v>167</v>
      </c>
      <c r="K73" s="263">
        <v>96</v>
      </c>
      <c r="L73" s="263">
        <v>71</v>
      </c>
      <c r="M73" s="263"/>
      <c r="N73" s="263">
        <v>134</v>
      </c>
      <c r="O73" s="263">
        <v>78</v>
      </c>
      <c r="P73" s="263">
        <v>56</v>
      </c>
      <c r="Q73" s="263"/>
      <c r="R73" s="263">
        <v>172</v>
      </c>
      <c r="S73" s="263">
        <v>99</v>
      </c>
      <c r="T73" s="263">
        <v>73</v>
      </c>
      <c r="U73" s="263"/>
      <c r="V73" s="263">
        <v>137</v>
      </c>
      <c r="W73" s="263">
        <v>87</v>
      </c>
      <c r="X73" s="263">
        <v>50</v>
      </c>
      <c r="Y73" s="263"/>
      <c r="Z73" s="263">
        <v>65</v>
      </c>
      <c r="AA73" s="263">
        <v>45</v>
      </c>
      <c r="AB73" s="263">
        <v>20</v>
      </c>
      <c r="AD73" s="107" t="s">
        <v>93</v>
      </c>
      <c r="AE73" s="102">
        <f t="shared" si="28"/>
        <v>7.9095383173189591</v>
      </c>
      <c r="AF73" s="102">
        <f t="shared" si="29"/>
        <v>9.2975206611570247</v>
      </c>
      <c r="AG73" s="102">
        <f t="shared" si="30"/>
        <v>6.4624222115844896</v>
      </c>
      <c r="AH73" s="142"/>
      <c r="AI73" s="102">
        <f t="shared" si="31"/>
        <v>0</v>
      </c>
      <c r="AJ73" s="102">
        <f t="shared" si="32"/>
        <v>0</v>
      </c>
      <c r="AK73" s="102">
        <f t="shared" si="33"/>
        <v>0</v>
      </c>
      <c r="AL73" s="105"/>
      <c r="AM73" s="102">
        <f t="shared" si="34"/>
        <v>10.359801488833748</v>
      </c>
      <c r="AN73" s="102">
        <f t="shared" si="35"/>
        <v>12.090680100755668</v>
      </c>
      <c r="AO73" s="102">
        <f t="shared" si="36"/>
        <v>8.679706601466993</v>
      </c>
      <c r="AP73" s="105"/>
      <c r="AQ73" s="102">
        <f t="shared" si="37"/>
        <v>9.5238095238095237</v>
      </c>
      <c r="AR73" s="102">
        <f t="shared" si="38"/>
        <v>10.497981157469717</v>
      </c>
      <c r="AS73" s="102">
        <f t="shared" si="39"/>
        <v>8.4337349397590362</v>
      </c>
      <c r="AT73" s="105"/>
      <c r="AU73" s="102">
        <f t="shared" si="40"/>
        <v>12.400865176640231</v>
      </c>
      <c r="AV73" s="102">
        <f t="shared" si="41"/>
        <v>13.76912378303199</v>
      </c>
      <c r="AW73" s="102">
        <f t="shared" si="42"/>
        <v>10.928143712574851</v>
      </c>
      <c r="AX73" s="105"/>
      <c r="AY73" s="102">
        <f t="shared" si="43"/>
        <v>10.216256524981358</v>
      </c>
      <c r="AZ73" s="102">
        <f t="shared" si="44"/>
        <v>12.756598240469208</v>
      </c>
      <c r="BA73" s="102">
        <f t="shared" si="45"/>
        <v>7.587253414264036</v>
      </c>
      <c r="BB73" s="142"/>
      <c r="BC73" s="102">
        <f t="shared" si="46"/>
        <v>4.9242424242424239</v>
      </c>
      <c r="BD73" s="102">
        <f t="shared" si="47"/>
        <v>6.8912710566615614</v>
      </c>
      <c r="BE73" s="102">
        <f t="shared" si="48"/>
        <v>2.9985007496251872</v>
      </c>
    </row>
    <row r="74" spans="1:57" ht="15" customHeight="1" x14ac:dyDescent="0.2">
      <c r="A74" s="107" t="s">
        <v>94</v>
      </c>
      <c r="B74" s="263">
        <v>784</v>
      </c>
      <c r="C74" s="263">
        <v>489</v>
      </c>
      <c r="D74" s="263">
        <v>295</v>
      </c>
      <c r="E74" s="263"/>
      <c r="F74" s="263">
        <v>0</v>
      </c>
      <c r="G74" s="263">
        <v>0</v>
      </c>
      <c r="H74" s="263">
        <v>0</v>
      </c>
      <c r="I74" s="263"/>
      <c r="J74" s="263">
        <v>216</v>
      </c>
      <c r="K74" s="263">
        <v>134</v>
      </c>
      <c r="L74" s="263">
        <v>82</v>
      </c>
      <c r="M74" s="263"/>
      <c r="N74" s="263">
        <v>183</v>
      </c>
      <c r="O74" s="263">
        <v>114</v>
      </c>
      <c r="P74" s="263">
        <v>69</v>
      </c>
      <c r="Q74" s="263"/>
      <c r="R74" s="263">
        <v>144</v>
      </c>
      <c r="S74" s="263">
        <v>88</v>
      </c>
      <c r="T74" s="263">
        <v>56</v>
      </c>
      <c r="U74" s="263"/>
      <c r="V74" s="263">
        <v>156</v>
      </c>
      <c r="W74" s="263">
        <v>95</v>
      </c>
      <c r="X74" s="263">
        <v>61</v>
      </c>
      <c r="Y74" s="263"/>
      <c r="Z74" s="263">
        <v>85</v>
      </c>
      <c r="AA74" s="263">
        <v>58</v>
      </c>
      <c r="AB74" s="263">
        <v>27</v>
      </c>
      <c r="AD74" s="107" t="s">
        <v>94</v>
      </c>
      <c r="AE74" s="102">
        <f t="shared" si="28"/>
        <v>5.8730991085474571</v>
      </c>
      <c r="AF74" s="102">
        <f t="shared" si="29"/>
        <v>7.1137620017457088</v>
      </c>
      <c r="AG74" s="102">
        <f t="shared" si="30"/>
        <v>4.5559845559845558</v>
      </c>
      <c r="AH74" s="142"/>
      <c r="AI74" s="102">
        <f t="shared" si="31"/>
        <v>0</v>
      </c>
      <c r="AJ74" s="102">
        <f t="shared" si="32"/>
        <v>0</v>
      </c>
      <c r="AK74" s="102">
        <f t="shared" si="33"/>
        <v>0</v>
      </c>
      <c r="AL74" s="105"/>
      <c r="AM74" s="102">
        <f t="shared" si="34"/>
        <v>9.0642047838858577</v>
      </c>
      <c r="AN74" s="102">
        <f t="shared" si="35"/>
        <v>10.841423948220065</v>
      </c>
      <c r="AO74" s="102">
        <f t="shared" si="36"/>
        <v>7.1490845684394069</v>
      </c>
      <c r="AP74" s="105"/>
      <c r="AQ74" s="102">
        <f t="shared" si="37"/>
        <v>8.6077140169332065</v>
      </c>
      <c r="AR74" s="102">
        <f t="shared" si="38"/>
        <v>10.178571428571429</v>
      </c>
      <c r="AS74" s="102">
        <f t="shared" si="39"/>
        <v>6.8588469184890659</v>
      </c>
      <c r="AT74" s="105"/>
      <c r="AU74" s="102">
        <f t="shared" si="40"/>
        <v>6.5603644646924835</v>
      </c>
      <c r="AV74" s="102">
        <f t="shared" si="41"/>
        <v>7.5536480686695278</v>
      </c>
      <c r="AW74" s="102">
        <f t="shared" si="42"/>
        <v>5.4368932038834954</v>
      </c>
      <c r="AX74" s="105"/>
      <c r="AY74" s="102">
        <f t="shared" si="43"/>
        <v>7.0270270270270272</v>
      </c>
      <c r="AZ74" s="102">
        <f t="shared" si="44"/>
        <v>8.4070796460176993</v>
      </c>
      <c r="BA74" s="102">
        <f t="shared" si="45"/>
        <v>5.5963302752293584</v>
      </c>
      <c r="BB74" s="142"/>
      <c r="BC74" s="102">
        <f t="shared" si="46"/>
        <v>3.9682539682539679</v>
      </c>
      <c r="BD74" s="102">
        <f t="shared" si="47"/>
        <v>5.5080721747388415</v>
      </c>
      <c r="BE74" s="102">
        <f t="shared" si="48"/>
        <v>2.4793388429752068</v>
      </c>
    </row>
    <row r="75" spans="1:57" ht="15" customHeight="1" x14ac:dyDescent="0.2">
      <c r="A75" s="107" t="s">
        <v>95</v>
      </c>
      <c r="B75" s="263">
        <v>219</v>
      </c>
      <c r="C75" s="263">
        <v>134</v>
      </c>
      <c r="D75" s="263">
        <v>85</v>
      </c>
      <c r="E75" s="263"/>
      <c r="F75" s="263">
        <v>0</v>
      </c>
      <c r="G75" s="263">
        <v>0</v>
      </c>
      <c r="H75" s="263">
        <v>0</v>
      </c>
      <c r="I75" s="263"/>
      <c r="J75" s="263">
        <v>39</v>
      </c>
      <c r="K75" s="263">
        <v>24</v>
      </c>
      <c r="L75" s="263">
        <v>15</v>
      </c>
      <c r="M75" s="263"/>
      <c r="N75" s="263">
        <v>69</v>
      </c>
      <c r="O75" s="263">
        <v>41</v>
      </c>
      <c r="P75" s="263">
        <v>28</v>
      </c>
      <c r="Q75" s="263"/>
      <c r="R75" s="263">
        <v>52</v>
      </c>
      <c r="S75" s="263">
        <v>27</v>
      </c>
      <c r="T75" s="263">
        <v>25</v>
      </c>
      <c r="U75" s="263"/>
      <c r="V75" s="263">
        <v>41</v>
      </c>
      <c r="W75" s="263">
        <v>28</v>
      </c>
      <c r="X75" s="263">
        <v>13</v>
      </c>
      <c r="Y75" s="263"/>
      <c r="Z75" s="263">
        <v>18</v>
      </c>
      <c r="AA75" s="263">
        <v>14</v>
      </c>
      <c r="AB75" s="263">
        <v>4</v>
      </c>
      <c r="AD75" s="107" t="s">
        <v>95</v>
      </c>
      <c r="AE75" s="102">
        <f t="shared" si="28"/>
        <v>2.9258517034068134</v>
      </c>
      <c r="AF75" s="102">
        <f t="shared" si="29"/>
        <v>3.4742027482499354</v>
      </c>
      <c r="AG75" s="102">
        <f t="shared" si="30"/>
        <v>2.3428886438809262</v>
      </c>
      <c r="AH75" s="142"/>
      <c r="AI75" s="102">
        <f t="shared" si="31"/>
        <v>0</v>
      </c>
      <c r="AJ75" s="102">
        <f t="shared" si="32"/>
        <v>0</v>
      </c>
      <c r="AK75" s="102">
        <f t="shared" si="33"/>
        <v>0</v>
      </c>
      <c r="AL75" s="105"/>
      <c r="AM75" s="102">
        <f t="shared" si="34"/>
        <v>2.8281363306744014</v>
      </c>
      <c r="AN75" s="102">
        <f t="shared" si="35"/>
        <v>3.2876712328767121</v>
      </c>
      <c r="AO75" s="102">
        <f t="shared" si="36"/>
        <v>2.3112480739599381</v>
      </c>
      <c r="AP75" s="105"/>
      <c r="AQ75" s="102">
        <f t="shared" si="37"/>
        <v>5.7837384744342</v>
      </c>
      <c r="AR75" s="102">
        <f t="shared" si="38"/>
        <v>6.7656765676567661</v>
      </c>
      <c r="AS75" s="102">
        <f t="shared" si="39"/>
        <v>4.7700170357751279</v>
      </c>
      <c r="AT75" s="105"/>
      <c r="AU75" s="102">
        <f t="shared" si="40"/>
        <v>4.2105263157894735</v>
      </c>
      <c r="AV75" s="102">
        <f t="shared" si="41"/>
        <v>4.134762633996937</v>
      </c>
      <c r="AW75" s="102">
        <f t="shared" si="42"/>
        <v>4.2955326460481098</v>
      </c>
      <c r="AX75" s="105"/>
      <c r="AY75" s="102">
        <f t="shared" si="43"/>
        <v>3.2565528196981735</v>
      </c>
      <c r="AZ75" s="102">
        <f t="shared" si="44"/>
        <v>4.3818466353677623</v>
      </c>
      <c r="BA75" s="102">
        <f t="shared" si="45"/>
        <v>2.0967741935483875</v>
      </c>
      <c r="BB75" s="142"/>
      <c r="BC75" s="102">
        <f t="shared" si="46"/>
        <v>1.5463917525773196</v>
      </c>
      <c r="BD75" s="102">
        <f t="shared" si="47"/>
        <v>2.2617124394184165</v>
      </c>
      <c r="BE75" s="102">
        <f t="shared" si="48"/>
        <v>0.73394495412844041</v>
      </c>
    </row>
    <row r="76" spans="1:57" ht="15" customHeight="1" x14ac:dyDescent="0.2">
      <c r="A76" s="107" t="s">
        <v>96</v>
      </c>
      <c r="B76" s="263">
        <v>575</v>
      </c>
      <c r="C76" s="263">
        <v>340</v>
      </c>
      <c r="D76" s="263">
        <v>235</v>
      </c>
      <c r="E76" s="263"/>
      <c r="F76" s="263">
        <v>0</v>
      </c>
      <c r="G76" s="263">
        <v>0</v>
      </c>
      <c r="H76" s="263">
        <v>0</v>
      </c>
      <c r="I76" s="263"/>
      <c r="J76" s="263">
        <v>152</v>
      </c>
      <c r="K76" s="263">
        <v>75</v>
      </c>
      <c r="L76" s="263">
        <v>77</v>
      </c>
      <c r="M76" s="263"/>
      <c r="N76" s="263">
        <v>133</v>
      </c>
      <c r="O76" s="263">
        <v>76</v>
      </c>
      <c r="P76" s="263">
        <v>57</v>
      </c>
      <c r="Q76" s="263"/>
      <c r="R76" s="263">
        <v>124</v>
      </c>
      <c r="S76" s="263">
        <v>77</v>
      </c>
      <c r="T76" s="263">
        <v>47</v>
      </c>
      <c r="U76" s="263"/>
      <c r="V76" s="263">
        <v>120</v>
      </c>
      <c r="W76" s="263">
        <v>81</v>
      </c>
      <c r="X76" s="263">
        <v>39</v>
      </c>
      <c r="Y76" s="263"/>
      <c r="Z76" s="263">
        <v>46</v>
      </c>
      <c r="AA76" s="263">
        <v>31</v>
      </c>
      <c r="AB76" s="263">
        <v>15</v>
      </c>
      <c r="AD76" s="107" t="s">
        <v>96</v>
      </c>
      <c r="AE76" s="102">
        <f t="shared" si="28"/>
        <v>5.0934538045885374</v>
      </c>
      <c r="AF76" s="102">
        <f t="shared" si="29"/>
        <v>5.7941376959781872</v>
      </c>
      <c r="AG76" s="102">
        <f t="shared" si="30"/>
        <v>4.3349935436266369</v>
      </c>
      <c r="AH76" s="142"/>
      <c r="AI76" s="102">
        <f t="shared" si="31"/>
        <v>0</v>
      </c>
      <c r="AJ76" s="102">
        <f t="shared" si="32"/>
        <v>0</v>
      </c>
      <c r="AK76" s="102">
        <f t="shared" si="33"/>
        <v>0</v>
      </c>
      <c r="AL76" s="105"/>
      <c r="AM76" s="102">
        <f t="shared" si="34"/>
        <v>7.3359073359073363</v>
      </c>
      <c r="AN76" s="102">
        <f t="shared" si="35"/>
        <v>7.1292775665399235</v>
      </c>
      <c r="AO76" s="102">
        <f t="shared" si="36"/>
        <v>7.5490196078431371</v>
      </c>
      <c r="AP76" s="105"/>
      <c r="AQ76" s="102">
        <f t="shared" si="37"/>
        <v>7.4012242626599889</v>
      </c>
      <c r="AR76" s="102">
        <f t="shared" si="38"/>
        <v>8.1023454157782524</v>
      </c>
      <c r="AS76" s="102">
        <f t="shared" si="39"/>
        <v>6.6356228172293363</v>
      </c>
      <c r="AT76" s="105"/>
      <c r="AU76" s="102">
        <f t="shared" si="40"/>
        <v>6.6559312936124533</v>
      </c>
      <c r="AV76" s="102">
        <f t="shared" si="41"/>
        <v>7.7154308617234459</v>
      </c>
      <c r="AW76" s="102">
        <f t="shared" si="42"/>
        <v>5.4335260115606934</v>
      </c>
      <c r="AX76" s="105"/>
      <c r="AY76" s="102">
        <f t="shared" si="43"/>
        <v>6.4034151547491991</v>
      </c>
      <c r="AZ76" s="102">
        <f t="shared" si="44"/>
        <v>8.3591331269349833</v>
      </c>
      <c r="BA76" s="102">
        <f t="shared" si="45"/>
        <v>4.3093922651933703</v>
      </c>
      <c r="BB76" s="142"/>
      <c r="BC76" s="102">
        <f t="shared" si="46"/>
        <v>2.5150355385456535</v>
      </c>
      <c r="BD76" s="102">
        <f t="shared" si="47"/>
        <v>3.2769556025369981</v>
      </c>
      <c r="BE76" s="102">
        <f t="shared" si="48"/>
        <v>1.6987542468856169</v>
      </c>
    </row>
    <row r="77" spans="1:57" ht="15" customHeight="1" x14ac:dyDescent="0.2">
      <c r="A77" s="107" t="s">
        <v>97</v>
      </c>
      <c r="B77" s="263">
        <v>405</v>
      </c>
      <c r="C77" s="263">
        <v>237</v>
      </c>
      <c r="D77" s="263">
        <v>168</v>
      </c>
      <c r="E77" s="263"/>
      <c r="F77" s="263">
        <v>2</v>
      </c>
      <c r="G77" s="263">
        <v>2</v>
      </c>
      <c r="H77" s="263">
        <v>0</v>
      </c>
      <c r="I77" s="263"/>
      <c r="J77" s="263">
        <v>111</v>
      </c>
      <c r="K77" s="263">
        <v>65</v>
      </c>
      <c r="L77" s="263">
        <v>46</v>
      </c>
      <c r="M77" s="263"/>
      <c r="N77" s="263">
        <v>96</v>
      </c>
      <c r="O77" s="263">
        <v>57</v>
      </c>
      <c r="P77" s="263">
        <v>39</v>
      </c>
      <c r="Q77" s="263"/>
      <c r="R77" s="263">
        <v>84</v>
      </c>
      <c r="S77" s="263">
        <v>50</v>
      </c>
      <c r="T77" s="263">
        <v>34</v>
      </c>
      <c r="U77" s="263"/>
      <c r="V77" s="263">
        <v>65</v>
      </c>
      <c r="W77" s="263">
        <v>41</v>
      </c>
      <c r="X77" s="263">
        <v>24</v>
      </c>
      <c r="Y77" s="263"/>
      <c r="Z77" s="263">
        <v>47</v>
      </c>
      <c r="AA77" s="263">
        <v>22</v>
      </c>
      <c r="AB77" s="263">
        <v>25</v>
      </c>
      <c r="AD77" s="107" t="s">
        <v>97</v>
      </c>
      <c r="AE77" s="102">
        <f t="shared" si="28"/>
        <v>5.7479420948055635</v>
      </c>
      <c r="AF77" s="102">
        <f t="shared" si="29"/>
        <v>6.5632788701190812</v>
      </c>
      <c r="AG77" s="102">
        <f t="shared" si="30"/>
        <v>4.890829694323144</v>
      </c>
      <c r="AH77" s="142"/>
      <c r="AI77" s="102">
        <f t="shared" si="31"/>
        <v>0.16129032258064516</v>
      </c>
      <c r="AJ77" s="102">
        <f t="shared" si="32"/>
        <v>0.32102728731942215</v>
      </c>
      <c r="AK77" s="102">
        <f t="shared" si="33"/>
        <v>0</v>
      </c>
      <c r="AL77" s="105"/>
      <c r="AM77" s="102">
        <f t="shared" si="34"/>
        <v>8.7955625990491288</v>
      </c>
      <c r="AN77" s="102">
        <f t="shared" si="35"/>
        <v>10.140405616224649</v>
      </c>
      <c r="AO77" s="102">
        <f t="shared" si="36"/>
        <v>7.4074074074074066</v>
      </c>
      <c r="AP77" s="105"/>
      <c r="AQ77" s="102">
        <f t="shared" si="37"/>
        <v>8.6175942549371634</v>
      </c>
      <c r="AR77" s="102">
        <f t="shared" si="38"/>
        <v>9.8445595854922274</v>
      </c>
      <c r="AS77" s="102">
        <f t="shared" si="39"/>
        <v>7.2897196261682247</v>
      </c>
      <c r="AT77" s="105"/>
      <c r="AU77" s="102">
        <f t="shared" si="40"/>
        <v>7.1979434447300772</v>
      </c>
      <c r="AV77" s="102">
        <f t="shared" si="41"/>
        <v>8.4033613445378155</v>
      </c>
      <c r="AW77" s="102">
        <f t="shared" si="42"/>
        <v>5.9440559440559442</v>
      </c>
      <c r="AX77" s="105"/>
      <c r="AY77" s="102">
        <f t="shared" si="43"/>
        <v>5.5603079555175361</v>
      </c>
      <c r="AZ77" s="102">
        <f t="shared" si="44"/>
        <v>6.7993366500829184</v>
      </c>
      <c r="BA77" s="102">
        <f t="shared" si="45"/>
        <v>4.2402826855123674</v>
      </c>
      <c r="BB77" s="142"/>
      <c r="BC77" s="102">
        <f t="shared" si="46"/>
        <v>4.296160877513711</v>
      </c>
      <c r="BD77" s="102">
        <f t="shared" si="47"/>
        <v>3.8596491228070176</v>
      </c>
      <c r="BE77" s="102">
        <f t="shared" si="48"/>
        <v>4.770992366412214</v>
      </c>
    </row>
    <row r="78" spans="1:57" ht="15" customHeight="1" x14ac:dyDescent="0.2">
      <c r="A78" s="107" t="s">
        <v>98</v>
      </c>
      <c r="B78" s="263">
        <v>901</v>
      </c>
      <c r="C78" s="263">
        <v>529</v>
      </c>
      <c r="D78" s="263">
        <v>372</v>
      </c>
      <c r="E78" s="263"/>
      <c r="F78" s="263">
        <v>0</v>
      </c>
      <c r="G78" s="263">
        <v>0</v>
      </c>
      <c r="H78" s="263">
        <v>0</v>
      </c>
      <c r="I78" s="263"/>
      <c r="J78" s="263">
        <v>276</v>
      </c>
      <c r="K78" s="263">
        <v>160</v>
      </c>
      <c r="L78" s="263">
        <v>116</v>
      </c>
      <c r="M78" s="263"/>
      <c r="N78" s="263">
        <v>225</v>
      </c>
      <c r="O78" s="263">
        <v>134</v>
      </c>
      <c r="P78" s="263">
        <v>91</v>
      </c>
      <c r="Q78" s="263"/>
      <c r="R78" s="263">
        <v>171</v>
      </c>
      <c r="S78" s="263">
        <v>92</v>
      </c>
      <c r="T78" s="263">
        <v>79</v>
      </c>
      <c r="U78" s="263"/>
      <c r="V78" s="263">
        <v>138</v>
      </c>
      <c r="W78" s="263">
        <v>84</v>
      </c>
      <c r="X78" s="263">
        <v>54</v>
      </c>
      <c r="Y78" s="263"/>
      <c r="Z78" s="263">
        <v>91</v>
      </c>
      <c r="AA78" s="263">
        <v>59</v>
      </c>
      <c r="AB78" s="263">
        <v>32</v>
      </c>
      <c r="AD78" s="107" t="s">
        <v>98</v>
      </c>
      <c r="AE78" s="102">
        <f t="shared" si="28"/>
        <v>6.0457625981346039</v>
      </c>
      <c r="AF78" s="102">
        <f t="shared" si="29"/>
        <v>6.8745938921377521</v>
      </c>
      <c r="AG78" s="102">
        <f t="shared" si="30"/>
        <v>5.1609322974472809</v>
      </c>
      <c r="AH78" s="142"/>
      <c r="AI78" s="102">
        <f t="shared" si="31"/>
        <v>0</v>
      </c>
      <c r="AJ78" s="102">
        <f t="shared" si="32"/>
        <v>0</v>
      </c>
      <c r="AK78" s="102">
        <f t="shared" si="33"/>
        <v>0</v>
      </c>
      <c r="AL78" s="105"/>
      <c r="AM78" s="102">
        <f t="shared" si="34"/>
        <v>10.229799851742031</v>
      </c>
      <c r="AN78" s="102">
        <f t="shared" si="35"/>
        <v>11.420413990007138</v>
      </c>
      <c r="AO78" s="102">
        <f t="shared" si="36"/>
        <v>8.9437162683114888</v>
      </c>
      <c r="AP78" s="105"/>
      <c r="AQ78" s="102">
        <f t="shared" si="37"/>
        <v>9.3244923331951934</v>
      </c>
      <c r="AR78" s="102">
        <f t="shared" si="38"/>
        <v>10.806451612903226</v>
      </c>
      <c r="AS78" s="102">
        <f t="shared" si="39"/>
        <v>7.7578857630008518</v>
      </c>
      <c r="AT78" s="105"/>
      <c r="AU78" s="102">
        <f t="shared" si="40"/>
        <v>6.9910057236304173</v>
      </c>
      <c r="AV78" s="102">
        <f t="shared" si="41"/>
        <v>7.4373484236054974</v>
      </c>
      <c r="AW78" s="102">
        <f t="shared" si="42"/>
        <v>6.5343258891645997</v>
      </c>
      <c r="AX78" s="105"/>
      <c r="AY78" s="102">
        <f t="shared" si="43"/>
        <v>5.3843152555598905</v>
      </c>
      <c r="AZ78" s="102">
        <f t="shared" si="44"/>
        <v>6.3878326996197723</v>
      </c>
      <c r="BA78" s="102">
        <f t="shared" si="45"/>
        <v>4.3269230769230766</v>
      </c>
      <c r="BB78" s="142"/>
      <c r="BC78" s="102">
        <f t="shared" si="46"/>
        <v>4.0552584670231724</v>
      </c>
      <c r="BD78" s="102">
        <f t="shared" si="47"/>
        <v>5.0730868443680137</v>
      </c>
      <c r="BE78" s="102">
        <f t="shared" si="48"/>
        <v>2.9602220166512492</v>
      </c>
    </row>
    <row r="79" spans="1:57" ht="15" customHeight="1" x14ac:dyDescent="0.2">
      <c r="A79" s="107" t="s">
        <v>99</v>
      </c>
      <c r="B79" s="263">
        <v>712</v>
      </c>
      <c r="C79" s="263">
        <v>441</v>
      </c>
      <c r="D79" s="263">
        <v>271</v>
      </c>
      <c r="E79" s="263"/>
      <c r="F79" s="263">
        <v>22</v>
      </c>
      <c r="G79" s="263">
        <v>13</v>
      </c>
      <c r="H79" s="263">
        <v>9</v>
      </c>
      <c r="I79" s="263"/>
      <c r="J79" s="263">
        <v>219</v>
      </c>
      <c r="K79" s="263">
        <v>137</v>
      </c>
      <c r="L79" s="263">
        <v>82</v>
      </c>
      <c r="M79" s="263"/>
      <c r="N79" s="263">
        <v>157</v>
      </c>
      <c r="O79" s="263">
        <v>106</v>
      </c>
      <c r="P79" s="263">
        <v>51</v>
      </c>
      <c r="Q79" s="263"/>
      <c r="R79" s="263">
        <v>138</v>
      </c>
      <c r="S79" s="263">
        <v>76</v>
      </c>
      <c r="T79" s="263">
        <v>62</v>
      </c>
      <c r="U79" s="263"/>
      <c r="V79" s="263">
        <v>133</v>
      </c>
      <c r="W79" s="263">
        <v>80</v>
      </c>
      <c r="X79" s="263">
        <v>53</v>
      </c>
      <c r="Y79" s="263"/>
      <c r="Z79" s="263">
        <v>43</v>
      </c>
      <c r="AA79" s="263">
        <v>29</v>
      </c>
      <c r="AB79" s="263">
        <v>14</v>
      </c>
      <c r="AD79" s="107" t="s">
        <v>99</v>
      </c>
      <c r="AE79" s="102">
        <f t="shared" si="28"/>
        <v>4.7942899468049287</v>
      </c>
      <c r="AF79" s="102">
        <f t="shared" si="29"/>
        <v>5.7072602562443384</v>
      </c>
      <c r="AG79" s="102">
        <f t="shared" si="30"/>
        <v>3.8040426726558114</v>
      </c>
      <c r="AH79" s="142"/>
      <c r="AI79" s="102">
        <f t="shared" si="31"/>
        <v>0.82924990576705615</v>
      </c>
      <c r="AJ79" s="102">
        <f t="shared" si="32"/>
        <v>0.96011816838995567</v>
      </c>
      <c r="AK79" s="102">
        <f t="shared" si="33"/>
        <v>0.69284064665127021</v>
      </c>
      <c r="AL79" s="105"/>
      <c r="AM79" s="102">
        <f t="shared" si="34"/>
        <v>7.8550932568149214</v>
      </c>
      <c r="AN79" s="102">
        <f t="shared" si="35"/>
        <v>9.4678645473393228</v>
      </c>
      <c r="AO79" s="102">
        <f t="shared" si="36"/>
        <v>6.1148396718866511</v>
      </c>
      <c r="AP79" s="105"/>
      <c r="AQ79" s="102">
        <f t="shared" si="37"/>
        <v>6.7266495287060843</v>
      </c>
      <c r="AR79" s="102">
        <f t="shared" si="38"/>
        <v>8.5140562248995977</v>
      </c>
      <c r="AS79" s="102">
        <f t="shared" si="39"/>
        <v>4.6831955922865012</v>
      </c>
      <c r="AT79" s="105"/>
      <c r="AU79" s="102">
        <f t="shared" si="40"/>
        <v>5.8056373580143035</v>
      </c>
      <c r="AV79" s="102">
        <f t="shared" si="41"/>
        <v>6.1838893409275837</v>
      </c>
      <c r="AW79" s="102">
        <f t="shared" si="42"/>
        <v>5.4006968641114987</v>
      </c>
      <c r="AX79" s="105"/>
      <c r="AY79" s="102">
        <f t="shared" si="43"/>
        <v>5.3933495539334952</v>
      </c>
      <c r="AZ79" s="102">
        <f t="shared" si="44"/>
        <v>6.2843676355066771</v>
      </c>
      <c r="BA79" s="102">
        <f t="shared" si="45"/>
        <v>4.4425817267393128</v>
      </c>
      <c r="BB79" s="142"/>
      <c r="BC79" s="102">
        <f t="shared" si="46"/>
        <v>1.9256605463502015</v>
      </c>
      <c r="BD79" s="102">
        <f t="shared" si="47"/>
        <v>2.4597116200169635</v>
      </c>
      <c r="BE79" s="102">
        <f t="shared" si="48"/>
        <v>1.3282732447817838</v>
      </c>
    </row>
    <row r="80" spans="1:57" ht="15" customHeight="1" x14ac:dyDescent="0.2">
      <c r="A80" s="107" t="s">
        <v>100</v>
      </c>
      <c r="B80" s="263">
        <v>617</v>
      </c>
      <c r="C80" s="263">
        <v>373</v>
      </c>
      <c r="D80" s="263">
        <v>244</v>
      </c>
      <c r="E80" s="263"/>
      <c r="F80" s="263">
        <v>0</v>
      </c>
      <c r="G80" s="263">
        <v>0</v>
      </c>
      <c r="H80" s="263">
        <v>0</v>
      </c>
      <c r="I80" s="263"/>
      <c r="J80" s="263">
        <v>151</v>
      </c>
      <c r="K80" s="263">
        <v>93</v>
      </c>
      <c r="L80" s="263">
        <v>58</v>
      </c>
      <c r="M80" s="263"/>
      <c r="N80" s="263">
        <v>146</v>
      </c>
      <c r="O80" s="263">
        <v>77</v>
      </c>
      <c r="P80" s="263">
        <v>69</v>
      </c>
      <c r="Q80" s="263"/>
      <c r="R80" s="263">
        <v>167</v>
      </c>
      <c r="S80" s="263">
        <v>104</v>
      </c>
      <c r="T80" s="263">
        <v>63</v>
      </c>
      <c r="U80" s="263"/>
      <c r="V80" s="263">
        <v>120</v>
      </c>
      <c r="W80" s="263">
        <v>77</v>
      </c>
      <c r="X80" s="263">
        <v>43</v>
      </c>
      <c r="Y80" s="263"/>
      <c r="Z80" s="263">
        <v>33</v>
      </c>
      <c r="AA80" s="263">
        <v>22</v>
      </c>
      <c r="AB80" s="263">
        <v>11</v>
      </c>
      <c r="AD80" s="107" t="s">
        <v>100</v>
      </c>
      <c r="AE80" s="102">
        <f t="shared" si="28"/>
        <v>7.4480927088363114</v>
      </c>
      <c r="AF80" s="102">
        <f t="shared" si="29"/>
        <v>8.5865561694290982</v>
      </c>
      <c r="AG80" s="102">
        <f t="shared" si="30"/>
        <v>6.1928934010152288</v>
      </c>
      <c r="AH80" s="142"/>
      <c r="AI80" s="102">
        <f t="shared" si="31"/>
        <v>0</v>
      </c>
      <c r="AJ80" s="102">
        <f t="shared" si="32"/>
        <v>0</v>
      </c>
      <c r="AK80" s="102">
        <f t="shared" si="33"/>
        <v>0</v>
      </c>
      <c r="AL80" s="105"/>
      <c r="AM80" s="102">
        <f t="shared" si="34"/>
        <v>9.7482246610716601</v>
      </c>
      <c r="AN80" s="102">
        <f t="shared" si="35"/>
        <v>11.231884057971014</v>
      </c>
      <c r="AO80" s="102">
        <f t="shared" si="36"/>
        <v>8.044382801664355</v>
      </c>
      <c r="AP80" s="105"/>
      <c r="AQ80" s="102">
        <f t="shared" si="37"/>
        <v>10.541516245487365</v>
      </c>
      <c r="AR80" s="102">
        <f t="shared" si="38"/>
        <v>10.875706214689265</v>
      </c>
      <c r="AS80" s="102">
        <f t="shared" si="39"/>
        <v>10.192023633677991</v>
      </c>
      <c r="AT80" s="105"/>
      <c r="AU80" s="102">
        <f t="shared" si="40"/>
        <v>11.979913916786227</v>
      </c>
      <c r="AV80" s="102">
        <f t="shared" si="41"/>
        <v>14.40443213296399</v>
      </c>
      <c r="AW80" s="102">
        <f t="shared" si="42"/>
        <v>9.375</v>
      </c>
      <c r="AX80" s="105"/>
      <c r="AY80" s="102">
        <f t="shared" si="43"/>
        <v>9.1813312930374913</v>
      </c>
      <c r="AZ80" s="102">
        <f t="shared" si="44"/>
        <v>11.047345767575322</v>
      </c>
      <c r="BA80" s="102">
        <f t="shared" si="45"/>
        <v>7.0491803278688518</v>
      </c>
      <c r="BB80" s="142"/>
      <c r="BC80" s="102">
        <f t="shared" si="46"/>
        <v>2.6066350710900474</v>
      </c>
      <c r="BD80" s="102">
        <f t="shared" si="47"/>
        <v>3.2592592592592591</v>
      </c>
      <c r="BE80" s="102">
        <f t="shared" si="48"/>
        <v>1.8612521150592216</v>
      </c>
    </row>
    <row r="81" spans="1:60" ht="15" customHeight="1" x14ac:dyDescent="0.2">
      <c r="A81" s="107" t="s">
        <v>101</v>
      </c>
      <c r="B81" s="263">
        <v>411</v>
      </c>
      <c r="C81" s="263">
        <v>252</v>
      </c>
      <c r="D81" s="263">
        <v>159</v>
      </c>
      <c r="E81" s="263"/>
      <c r="F81" s="263">
        <v>0</v>
      </c>
      <c r="G81" s="263">
        <v>0</v>
      </c>
      <c r="H81" s="263">
        <v>0</v>
      </c>
      <c r="I81" s="263"/>
      <c r="J81" s="263">
        <v>120</v>
      </c>
      <c r="K81" s="263">
        <v>64</v>
      </c>
      <c r="L81" s="263">
        <v>56</v>
      </c>
      <c r="M81" s="263"/>
      <c r="N81" s="263">
        <v>94</v>
      </c>
      <c r="O81" s="263">
        <v>57</v>
      </c>
      <c r="P81" s="263">
        <v>37</v>
      </c>
      <c r="Q81" s="263"/>
      <c r="R81" s="263">
        <v>91</v>
      </c>
      <c r="S81" s="263">
        <v>64</v>
      </c>
      <c r="T81" s="263">
        <v>27</v>
      </c>
      <c r="U81" s="263"/>
      <c r="V81" s="263">
        <v>75</v>
      </c>
      <c r="W81" s="263">
        <v>45</v>
      </c>
      <c r="X81" s="263">
        <v>30</v>
      </c>
      <c r="Y81" s="263"/>
      <c r="Z81" s="263">
        <v>31</v>
      </c>
      <c r="AA81" s="263">
        <v>22</v>
      </c>
      <c r="AB81" s="263">
        <v>9</v>
      </c>
      <c r="AD81" s="107" t="s">
        <v>101</v>
      </c>
      <c r="AE81" s="102">
        <f t="shared" si="28"/>
        <v>4.5942320590207908</v>
      </c>
      <c r="AF81" s="102">
        <f t="shared" si="29"/>
        <v>5.4286945282205945</v>
      </c>
      <c r="AG81" s="102">
        <f t="shared" si="30"/>
        <v>3.6942379182156135</v>
      </c>
      <c r="AH81" s="142"/>
      <c r="AI81" s="102">
        <f t="shared" si="31"/>
        <v>0</v>
      </c>
      <c r="AJ81" s="102">
        <f t="shared" si="32"/>
        <v>0</v>
      </c>
      <c r="AK81" s="102">
        <f t="shared" si="33"/>
        <v>0</v>
      </c>
      <c r="AL81" s="105"/>
      <c r="AM81" s="102">
        <f t="shared" si="34"/>
        <v>7.0257611241217797</v>
      </c>
      <c r="AN81" s="102">
        <f t="shared" si="35"/>
        <v>7.2072072072072073</v>
      </c>
      <c r="AO81" s="102">
        <f t="shared" si="36"/>
        <v>6.8292682926829276</v>
      </c>
      <c r="AP81" s="105"/>
      <c r="AQ81" s="102">
        <f t="shared" si="37"/>
        <v>6.3299663299663305</v>
      </c>
      <c r="AR81" s="102">
        <f t="shared" si="38"/>
        <v>7.354838709677419</v>
      </c>
      <c r="AS81" s="102">
        <f t="shared" si="39"/>
        <v>5.211267605633803</v>
      </c>
      <c r="AT81" s="105"/>
      <c r="AU81" s="102">
        <f t="shared" si="40"/>
        <v>6.3770147161878068</v>
      </c>
      <c r="AV81" s="102">
        <f t="shared" si="41"/>
        <v>8.695652173913043</v>
      </c>
      <c r="AW81" s="102">
        <f t="shared" si="42"/>
        <v>3.907380607814761</v>
      </c>
      <c r="AX81" s="105"/>
      <c r="AY81" s="102">
        <f t="shared" si="43"/>
        <v>5.3724928366762175</v>
      </c>
      <c r="AZ81" s="102">
        <f t="shared" si="44"/>
        <v>6.4011379800853492</v>
      </c>
      <c r="BA81" s="102">
        <f t="shared" si="45"/>
        <v>4.329004329004329</v>
      </c>
      <c r="BB81" s="142"/>
      <c r="BC81" s="102">
        <f t="shared" si="46"/>
        <v>2.3048327137546467</v>
      </c>
      <c r="BD81" s="102">
        <f t="shared" si="47"/>
        <v>3.0769230769230771</v>
      </c>
      <c r="BE81" s="102">
        <f t="shared" si="48"/>
        <v>1.4285714285714286</v>
      </c>
    </row>
    <row r="82" spans="1:60" ht="15" customHeight="1" x14ac:dyDescent="0.2">
      <c r="A82" s="107" t="s">
        <v>102</v>
      </c>
      <c r="B82" s="263">
        <v>197</v>
      </c>
      <c r="C82" s="263">
        <v>109</v>
      </c>
      <c r="D82" s="263">
        <v>88</v>
      </c>
      <c r="E82" s="263"/>
      <c r="F82" s="263">
        <v>0</v>
      </c>
      <c r="G82" s="263">
        <v>0</v>
      </c>
      <c r="H82" s="263">
        <v>0</v>
      </c>
      <c r="I82" s="263"/>
      <c r="J82" s="263">
        <v>38</v>
      </c>
      <c r="K82" s="263">
        <v>22</v>
      </c>
      <c r="L82" s="263">
        <v>16</v>
      </c>
      <c r="M82" s="263"/>
      <c r="N82" s="263">
        <v>42</v>
      </c>
      <c r="O82" s="263">
        <v>23</v>
      </c>
      <c r="P82" s="263">
        <v>19</v>
      </c>
      <c r="Q82" s="263"/>
      <c r="R82" s="263">
        <v>53</v>
      </c>
      <c r="S82" s="263">
        <v>26</v>
      </c>
      <c r="T82" s="263">
        <v>27</v>
      </c>
      <c r="U82" s="263"/>
      <c r="V82" s="263">
        <v>47</v>
      </c>
      <c r="W82" s="263">
        <v>28</v>
      </c>
      <c r="X82" s="263">
        <v>19</v>
      </c>
      <c r="Y82" s="263"/>
      <c r="Z82" s="263">
        <v>17</v>
      </c>
      <c r="AA82" s="263">
        <v>10</v>
      </c>
      <c r="AB82" s="263">
        <v>7</v>
      </c>
      <c r="AD82" s="107" t="s">
        <v>102</v>
      </c>
      <c r="AE82" s="102">
        <f>+B82/(B39+B82+B130)*100</f>
        <v>0.79753856119185451</v>
      </c>
      <c r="AF82" s="102">
        <f>+C82/(C39+C82+C130)*100</f>
        <v>0.86735099864725074</v>
      </c>
      <c r="AG82" s="102">
        <f>+D82/(D39+D82+D130)*100</f>
        <v>0.72523487720454927</v>
      </c>
      <c r="AH82" s="142"/>
      <c r="AI82" s="102">
        <f>+F82/(F39+F82+F130)*100</f>
        <v>0</v>
      </c>
      <c r="AJ82" s="102">
        <f>+G82/(G39+G82+G130)*100</f>
        <v>0</v>
      </c>
      <c r="AK82" s="102">
        <f>+H82/(H39+H82+H130)*100</f>
        <v>0</v>
      </c>
      <c r="AL82" s="105"/>
      <c r="AM82" s="102">
        <f>+J82/(J39+J82+J130)*100</f>
        <v>0.85316569375841944</v>
      </c>
      <c r="AN82" s="102">
        <f>+K82/(K39+K82+K130)*100</f>
        <v>0.9640666082383873</v>
      </c>
      <c r="AO82" s="102">
        <f>+L82/(L39+L82+L130)*100</f>
        <v>0.73664825046040516</v>
      </c>
      <c r="AP82" s="105"/>
      <c r="AQ82" s="102">
        <f>+N82/(N39+N82+N130)*100</f>
        <v>1.0943199583116208</v>
      </c>
      <c r="AR82" s="102">
        <f>+O82/(O39+O82+O130)*100</f>
        <v>1.1972930765226444</v>
      </c>
      <c r="AS82" s="102">
        <f>+P82/(P39+P82+P130)*100</f>
        <v>0.99113197704747003</v>
      </c>
      <c r="AT82" s="105"/>
      <c r="AU82" s="102">
        <f>+R82/(R39+R82+R130)*100</f>
        <v>1.3527309851965288</v>
      </c>
      <c r="AV82" s="102">
        <f>+S82/(S39+S82+S130)*100</f>
        <v>1.3</v>
      </c>
      <c r="AW82" s="102">
        <f>+T82/(T39+T82+T130)*100</f>
        <v>1.4077163712200209</v>
      </c>
      <c r="AX82" s="105"/>
      <c r="AY82" s="102">
        <f>+V82/(V39+V82+V130)*100</f>
        <v>1.2107161257083978</v>
      </c>
      <c r="AZ82" s="102">
        <f>+W82/(W39+W82+W130)*100</f>
        <v>1.4070351758793971</v>
      </c>
      <c r="BA82" s="102">
        <f>+X82/(X39+X82+X130)*100</f>
        <v>1.004228329809725</v>
      </c>
      <c r="BB82" s="142"/>
      <c r="BC82" s="102">
        <f>+Z82/(Z39+Z82+Z130)*100</f>
        <v>0.43656908063687722</v>
      </c>
      <c r="BD82" s="102">
        <f>+AA82/(AA39+AA82+AA130)*100</f>
        <v>0.50684237202230109</v>
      </c>
      <c r="BE82" s="102">
        <f>+AB82/(AB39+AB82+AB130)*100</f>
        <v>0.36439354502863092</v>
      </c>
    </row>
    <row r="83" spans="1:60" ht="15" customHeight="1" x14ac:dyDescent="0.2">
      <c r="A83" s="107" t="s">
        <v>103</v>
      </c>
      <c r="B83" s="263">
        <v>2011</v>
      </c>
      <c r="C83" s="263">
        <v>1265</v>
      </c>
      <c r="D83" s="263">
        <v>746</v>
      </c>
      <c r="E83" s="263"/>
      <c r="F83" s="263">
        <v>0</v>
      </c>
      <c r="G83" s="263">
        <v>0</v>
      </c>
      <c r="H83" s="263">
        <v>0</v>
      </c>
      <c r="I83" s="263"/>
      <c r="J83" s="263">
        <v>538</v>
      </c>
      <c r="K83" s="263">
        <v>334</v>
      </c>
      <c r="L83" s="263">
        <v>204</v>
      </c>
      <c r="M83" s="263"/>
      <c r="N83" s="263">
        <v>426</v>
      </c>
      <c r="O83" s="263">
        <v>274</v>
      </c>
      <c r="P83" s="263">
        <v>152</v>
      </c>
      <c r="Q83" s="263"/>
      <c r="R83" s="263">
        <v>436</v>
      </c>
      <c r="S83" s="263">
        <v>255</v>
      </c>
      <c r="T83" s="263">
        <v>181</v>
      </c>
      <c r="U83" s="263"/>
      <c r="V83" s="263">
        <v>441</v>
      </c>
      <c r="W83" s="263">
        <v>288</v>
      </c>
      <c r="X83" s="263">
        <v>153</v>
      </c>
      <c r="Y83" s="263"/>
      <c r="Z83" s="263">
        <v>170</v>
      </c>
      <c r="AA83" s="263">
        <v>114</v>
      </c>
      <c r="AB83" s="263">
        <v>56</v>
      </c>
      <c r="AD83" s="107" t="s">
        <v>103</v>
      </c>
      <c r="AE83" s="102">
        <f t="shared" ref="AE83:AF85" si="49">+B83/(B39+B83+B130)*100</f>
        <v>7.5843861964925514</v>
      </c>
      <c r="AF83" s="102">
        <f t="shared" si="49"/>
        <v>9.2181009983239814</v>
      </c>
      <c r="AG83" s="102">
        <f t="shared" ref="AG83:AG85" si="50">+D83/(D39+D83+D130)*100</f>
        <v>5.8317698561601006</v>
      </c>
      <c r="AH83" s="142"/>
      <c r="AI83" s="102">
        <f t="shared" ref="AI83:AK85" si="51">+F83/(F39+F83+F130)*100</f>
        <v>0</v>
      </c>
      <c r="AJ83" s="102">
        <f t="shared" si="51"/>
        <v>0</v>
      </c>
      <c r="AK83" s="102">
        <f t="shared" si="51"/>
        <v>0</v>
      </c>
      <c r="AL83" s="105"/>
      <c r="AM83" s="102">
        <f t="shared" ref="AM83:AO85" si="52">+J83/(J39+J83+J130)*100</f>
        <v>10.859911182882518</v>
      </c>
      <c r="AN83" s="102">
        <f t="shared" si="52"/>
        <v>12.875867386276022</v>
      </c>
      <c r="AO83" s="102">
        <f t="shared" si="52"/>
        <v>8.6440677966101696</v>
      </c>
      <c r="AP83" s="105"/>
      <c r="AQ83" s="102">
        <f t="shared" ref="AQ83:AS85" si="53">+N83/(N39+N83+N130)*100</f>
        <v>10.090004737091427</v>
      </c>
      <c r="AR83" s="102">
        <f t="shared" si="53"/>
        <v>12.61510128913444</v>
      </c>
      <c r="AS83" s="102">
        <f t="shared" si="53"/>
        <v>7.4146341463414629</v>
      </c>
      <c r="AT83" s="105"/>
      <c r="AU83" s="102">
        <f t="shared" ref="AU83:AW85" si="54">+R83/(R39+R83+R130)*100</f>
        <v>10.137177400604511</v>
      </c>
      <c r="AV83" s="102">
        <f t="shared" si="54"/>
        <v>11.440107671601615</v>
      </c>
      <c r="AW83" s="102">
        <f t="shared" si="54"/>
        <v>8.7355212355212366</v>
      </c>
      <c r="AX83" s="105"/>
      <c r="AY83" s="102">
        <f t="shared" ref="AY83:BA85" si="55">+V83/(V39+V83+V130)*100</f>
        <v>10.313376987839101</v>
      </c>
      <c r="AZ83" s="102">
        <f t="shared" si="55"/>
        <v>12.8</v>
      </c>
      <c r="BA83" s="102">
        <f t="shared" si="55"/>
        <v>7.5518262586377105</v>
      </c>
      <c r="BB83" s="142"/>
      <c r="BC83" s="102">
        <f t="shared" ref="BC83:BE85" si="56">+Z83/(Z39+Z83+Z130)*100</f>
        <v>4.2006424511984184</v>
      </c>
      <c r="BD83" s="102">
        <f t="shared" si="56"/>
        <v>5.4886856042368803</v>
      </c>
      <c r="BE83" s="102">
        <f t="shared" si="56"/>
        <v>2.8426395939086295</v>
      </c>
    </row>
    <row r="84" spans="1:60" ht="15" customHeight="1" x14ac:dyDescent="0.2">
      <c r="A84" s="107" t="s">
        <v>104</v>
      </c>
      <c r="B84" s="263">
        <v>1243</v>
      </c>
      <c r="C84" s="263">
        <v>756</v>
      </c>
      <c r="D84" s="263">
        <v>487</v>
      </c>
      <c r="E84" s="263"/>
      <c r="F84" s="263">
        <v>0</v>
      </c>
      <c r="G84" s="263">
        <v>0</v>
      </c>
      <c r="H84" s="263">
        <v>0</v>
      </c>
      <c r="I84" s="263"/>
      <c r="J84" s="263">
        <v>343</v>
      </c>
      <c r="K84" s="263">
        <v>210</v>
      </c>
      <c r="L84" s="263">
        <v>133</v>
      </c>
      <c r="M84" s="263"/>
      <c r="N84" s="263">
        <v>261</v>
      </c>
      <c r="O84" s="263">
        <v>160</v>
      </c>
      <c r="P84" s="263">
        <v>101</v>
      </c>
      <c r="Q84" s="263"/>
      <c r="R84" s="263">
        <v>259</v>
      </c>
      <c r="S84" s="263">
        <v>155</v>
      </c>
      <c r="T84" s="263">
        <v>104</v>
      </c>
      <c r="U84" s="263"/>
      <c r="V84" s="263">
        <v>261</v>
      </c>
      <c r="W84" s="263">
        <v>164</v>
      </c>
      <c r="X84" s="263">
        <v>97</v>
      </c>
      <c r="Y84" s="263"/>
      <c r="Z84" s="263">
        <v>119</v>
      </c>
      <c r="AA84" s="263">
        <v>67</v>
      </c>
      <c r="AB84" s="263">
        <v>52</v>
      </c>
      <c r="AD84" s="107" t="s">
        <v>104</v>
      </c>
      <c r="AE84" s="102">
        <f t="shared" si="49"/>
        <v>5.7908222688096904</v>
      </c>
      <c r="AF84" s="102">
        <f t="shared" si="49"/>
        <v>6.8652379222666173</v>
      </c>
      <c r="AG84" s="102">
        <f t="shared" si="50"/>
        <v>4.658949583851526</v>
      </c>
      <c r="AH84" s="142"/>
      <c r="AI84" s="102">
        <f t="shared" si="51"/>
        <v>0</v>
      </c>
      <c r="AJ84" s="102">
        <f t="shared" si="51"/>
        <v>0</v>
      </c>
      <c r="AK84" s="102">
        <f t="shared" si="51"/>
        <v>0</v>
      </c>
      <c r="AL84" s="105"/>
      <c r="AM84" s="102">
        <f t="shared" si="52"/>
        <v>8.8493292053663577</v>
      </c>
      <c r="AN84" s="102">
        <f t="shared" si="52"/>
        <v>10.574018126888216</v>
      </c>
      <c r="AO84" s="102">
        <f t="shared" si="52"/>
        <v>7.0370370370370372</v>
      </c>
      <c r="AP84" s="105"/>
      <c r="AQ84" s="102">
        <f t="shared" si="53"/>
        <v>7.2722206742825302</v>
      </c>
      <c r="AR84" s="102">
        <f t="shared" si="53"/>
        <v>8.5378868729989321</v>
      </c>
      <c r="AS84" s="102">
        <f t="shared" si="53"/>
        <v>5.889212827988338</v>
      </c>
      <c r="AT84" s="105"/>
      <c r="AU84" s="102">
        <f t="shared" si="54"/>
        <v>7.548819586126494</v>
      </c>
      <c r="AV84" s="102">
        <f t="shared" si="54"/>
        <v>8.6592178770949726</v>
      </c>
      <c r="AW84" s="102">
        <f t="shared" si="54"/>
        <v>6.3375990249847654</v>
      </c>
      <c r="AX84" s="105"/>
      <c r="AY84" s="102">
        <f t="shared" si="55"/>
        <v>7.3541842772611998</v>
      </c>
      <c r="AZ84" s="102">
        <f t="shared" si="55"/>
        <v>9.030837004405285</v>
      </c>
      <c r="BA84" s="102">
        <f t="shared" si="55"/>
        <v>5.5972302365839584</v>
      </c>
      <c r="BB84" s="142"/>
      <c r="BC84" s="102">
        <f t="shared" si="56"/>
        <v>3.5543608124253288</v>
      </c>
      <c r="BD84" s="102">
        <f t="shared" si="56"/>
        <v>3.9411764705882355</v>
      </c>
      <c r="BE84" s="102">
        <f t="shared" si="56"/>
        <v>3.1553398058252426</v>
      </c>
    </row>
    <row r="85" spans="1:60" ht="15" customHeight="1" thickBot="1" x14ac:dyDescent="0.25">
      <c r="A85" s="122" t="s">
        <v>105</v>
      </c>
      <c r="B85" s="263">
        <v>531</v>
      </c>
      <c r="C85" s="263">
        <v>286</v>
      </c>
      <c r="D85" s="263">
        <v>245</v>
      </c>
      <c r="E85" s="263"/>
      <c r="F85" s="263">
        <v>4</v>
      </c>
      <c r="G85" s="263">
        <v>2</v>
      </c>
      <c r="H85" s="263">
        <v>2</v>
      </c>
      <c r="I85" s="263"/>
      <c r="J85" s="263">
        <v>97</v>
      </c>
      <c r="K85" s="263">
        <v>43</v>
      </c>
      <c r="L85" s="263">
        <v>54</v>
      </c>
      <c r="M85" s="263"/>
      <c r="N85" s="263">
        <v>112</v>
      </c>
      <c r="O85" s="263">
        <v>59</v>
      </c>
      <c r="P85" s="263">
        <v>53</v>
      </c>
      <c r="Q85" s="263"/>
      <c r="R85" s="263">
        <v>132</v>
      </c>
      <c r="S85" s="263">
        <v>75</v>
      </c>
      <c r="T85" s="263">
        <v>57</v>
      </c>
      <c r="U85" s="263"/>
      <c r="V85" s="263">
        <v>129</v>
      </c>
      <c r="W85" s="263">
        <v>76</v>
      </c>
      <c r="X85" s="263">
        <v>53</v>
      </c>
      <c r="Y85" s="263"/>
      <c r="Z85" s="263">
        <v>57</v>
      </c>
      <c r="AA85" s="263">
        <v>31</v>
      </c>
      <c r="AB85" s="263">
        <v>26</v>
      </c>
      <c r="AD85" s="122" t="s">
        <v>105</v>
      </c>
      <c r="AE85" s="104">
        <f t="shared" si="49"/>
        <v>14.413680781758959</v>
      </c>
      <c r="AF85" s="104">
        <f t="shared" si="49"/>
        <v>14.780361757105942</v>
      </c>
      <c r="AG85" s="104">
        <f t="shared" si="50"/>
        <v>14.00800457404231</v>
      </c>
      <c r="AH85" s="155"/>
      <c r="AI85" s="104">
        <f t="shared" si="51"/>
        <v>0.53333333333333333</v>
      </c>
      <c r="AJ85" s="104">
        <f t="shared" si="51"/>
        <v>0.50761421319796951</v>
      </c>
      <c r="AK85" s="104">
        <f t="shared" si="51"/>
        <v>0.5617977528089888</v>
      </c>
      <c r="AL85" s="100"/>
      <c r="AM85" s="104">
        <f t="shared" si="52"/>
        <v>14.90015360983103</v>
      </c>
      <c r="AN85" s="104">
        <f t="shared" si="52"/>
        <v>12.721893491124261</v>
      </c>
      <c r="AO85" s="104">
        <f t="shared" si="52"/>
        <v>17.252396166134183</v>
      </c>
      <c r="AP85" s="100"/>
      <c r="AQ85" s="104">
        <f t="shared" si="53"/>
        <v>17.834394904458598</v>
      </c>
      <c r="AR85" s="104">
        <f t="shared" si="53"/>
        <v>17.987804878048781</v>
      </c>
      <c r="AS85" s="104">
        <f t="shared" si="53"/>
        <v>17.666666666666668</v>
      </c>
      <c r="AT85" s="100"/>
      <c r="AU85" s="104">
        <f t="shared" si="54"/>
        <v>22.564102564102566</v>
      </c>
      <c r="AV85" s="104">
        <f t="shared" si="54"/>
        <v>24.590163934426229</v>
      </c>
      <c r="AW85" s="104">
        <f t="shared" si="54"/>
        <v>20.357142857142858</v>
      </c>
      <c r="AX85" s="100"/>
      <c r="AY85" s="104">
        <f t="shared" si="55"/>
        <v>23.369565217391305</v>
      </c>
      <c r="AZ85" s="104">
        <f t="shared" si="55"/>
        <v>26.297577854671278</v>
      </c>
      <c r="BA85" s="104">
        <f t="shared" si="55"/>
        <v>20.15209125475285</v>
      </c>
      <c r="BB85" s="155"/>
      <c r="BC85" s="104">
        <f t="shared" si="56"/>
        <v>11.003861003861005</v>
      </c>
      <c r="BD85" s="104">
        <f t="shared" si="56"/>
        <v>11.032028469750891</v>
      </c>
      <c r="BE85" s="104">
        <f t="shared" si="56"/>
        <v>10.970464135021098</v>
      </c>
    </row>
    <row r="86" spans="1:60" ht="15" customHeight="1" x14ac:dyDescent="0.2">
      <c r="A86" s="341" t="s">
        <v>238</v>
      </c>
      <c r="B86" s="341"/>
      <c r="C86" s="341"/>
      <c r="D86" s="341"/>
      <c r="E86" s="341"/>
      <c r="F86" s="341"/>
      <c r="G86" s="341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D86" s="341" t="s">
        <v>238</v>
      </c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</row>
    <row r="87" spans="1:60" ht="15" customHeight="1" x14ac:dyDescent="0.2">
      <c r="A87" s="342" t="s">
        <v>224</v>
      </c>
      <c r="B87" s="342"/>
      <c r="C87" s="342"/>
      <c r="D87" s="342"/>
      <c r="E87" s="342"/>
      <c r="F87" s="342"/>
      <c r="G87" s="342"/>
      <c r="H87" s="342"/>
      <c r="I87" s="342"/>
      <c r="J87" s="342"/>
      <c r="K87" s="342"/>
      <c r="L87" s="342"/>
      <c r="M87" s="342"/>
      <c r="N87" s="342"/>
      <c r="O87" s="342"/>
      <c r="P87" s="342"/>
      <c r="Q87" s="342"/>
      <c r="R87" s="342"/>
      <c r="S87" s="342"/>
      <c r="T87" s="342"/>
      <c r="U87" s="342"/>
      <c r="V87" s="342"/>
      <c r="W87" s="342"/>
      <c r="X87" s="342"/>
      <c r="Y87" s="342"/>
      <c r="Z87" s="342"/>
      <c r="AA87" s="342"/>
      <c r="AB87" s="342"/>
      <c r="AD87" s="342" t="s">
        <v>224</v>
      </c>
      <c r="AE87" s="342"/>
      <c r="AF87" s="342"/>
      <c r="AG87" s="342"/>
      <c r="AH87" s="342"/>
      <c r="AI87" s="342"/>
      <c r="AJ87" s="342"/>
      <c r="AK87" s="342"/>
      <c r="AL87" s="342"/>
      <c r="AM87" s="342"/>
      <c r="AN87" s="342"/>
      <c r="AO87" s="342"/>
      <c r="AP87" s="342"/>
      <c r="AQ87" s="342"/>
      <c r="AR87" s="342"/>
      <c r="AS87" s="342"/>
      <c r="AT87" s="342"/>
      <c r="AU87" s="342"/>
      <c r="AV87" s="342"/>
      <c r="AW87" s="342"/>
      <c r="AX87" s="342"/>
      <c r="AY87" s="342"/>
      <c r="AZ87" s="342"/>
      <c r="BA87" s="342"/>
      <c r="BB87" s="342"/>
      <c r="BC87" s="342"/>
      <c r="BD87" s="342"/>
      <c r="BE87" s="342"/>
    </row>
    <row r="91" spans="1:60" ht="15" customHeight="1" x14ac:dyDescent="0.2">
      <c r="A91" s="349"/>
      <c r="B91" s="349"/>
      <c r="C91" s="349"/>
      <c r="D91" s="349"/>
      <c r="E91" s="349"/>
      <c r="F91" s="349"/>
      <c r="G91" s="349"/>
      <c r="H91" s="349"/>
      <c r="I91" s="349"/>
      <c r="J91" s="349"/>
      <c r="K91" s="349"/>
      <c r="L91" s="349"/>
      <c r="M91" s="349"/>
      <c r="N91" s="349"/>
      <c r="O91" s="349"/>
      <c r="P91" s="349"/>
      <c r="Q91" s="349"/>
      <c r="R91" s="349"/>
      <c r="S91" s="349"/>
      <c r="T91" s="349"/>
      <c r="U91" s="349"/>
      <c r="V91" s="349"/>
      <c r="W91" s="349"/>
      <c r="X91" s="349"/>
      <c r="Z91" s="29"/>
      <c r="AA91" s="326" t="s">
        <v>317</v>
      </c>
      <c r="AB91" s="326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  <c r="AW91" s="349"/>
      <c r="AX91" s="349"/>
      <c r="AY91" s="349"/>
      <c r="AZ91" s="349"/>
      <c r="BA91" s="349"/>
      <c r="BB91" s="349"/>
      <c r="BC91" s="349"/>
      <c r="BD91" s="349"/>
      <c r="BE91" s="349"/>
    </row>
    <row r="92" spans="1:60" ht="15" customHeight="1" x14ac:dyDescent="0.2">
      <c r="Z92" s="30"/>
      <c r="AA92" s="326"/>
      <c r="AB92" s="326"/>
      <c r="BF92" s="29"/>
      <c r="BG92" s="326" t="s">
        <v>317</v>
      </c>
      <c r="BH92" s="326"/>
    </row>
    <row r="93" spans="1:60" ht="15" customHeight="1" x14ac:dyDescent="0.2">
      <c r="BF93" s="30"/>
      <c r="BG93" s="326"/>
      <c r="BH93" s="326"/>
    </row>
    <row r="94" spans="1:60" ht="15" customHeight="1" x14ac:dyDescent="0.2">
      <c r="A94" s="348" t="s">
        <v>248</v>
      </c>
      <c r="B94" s="348"/>
      <c r="C94" s="348"/>
      <c r="D94" s="348"/>
      <c r="E94" s="348"/>
      <c r="F94" s="348"/>
      <c r="G94" s="348"/>
      <c r="H94" s="348"/>
      <c r="I94" s="348"/>
      <c r="J94" s="348"/>
      <c r="K94" s="348"/>
      <c r="L94" s="348"/>
      <c r="M94" s="348"/>
      <c r="N94" s="348"/>
      <c r="O94" s="348"/>
      <c r="P94" s="348"/>
      <c r="Q94" s="348"/>
      <c r="R94" s="348"/>
      <c r="S94" s="348"/>
      <c r="T94" s="348"/>
      <c r="U94" s="348"/>
      <c r="V94" s="348"/>
      <c r="W94" s="348"/>
      <c r="X94" s="348"/>
      <c r="Y94" s="348"/>
      <c r="Z94" s="348"/>
      <c r="AA94" s="348"/>
      <c r="AB94" s="348"/>
      <c r="AD94" s="348" t="s">
        <v>249</v>
      </c>
      <c r="AE94" s="348"/>
      <c r="AF94" s="348"/>
      <c r="AG94" s="348"/>
      <c r="AH94" s="348"/>
      <c r="AI94" s="348"/>
      <c r="AJ94" s="348"/>
      <c r="AK94" s="348"/>
      <c r="AL94" s="348"/>
      <c r="AM94" s="348"/>
      <c r="AN94" s="348"/>
      <c r="AO94" s="348"/>
      <c r="AP94" s="348"/>
      <c r="AQ94" s="348"/>
      <c r="AR94" s="348"/>
      <c r="AS94" s="348"/>
      <c r="AT94" s="348"/>
      <c r="AU94" s="348"/>
      <c r="AV94" s="348"/>
      <c r="AW94" s="348"/>
      <c r="AX94" s="348"/>
      <c r="AY94" s="348"/>
      <c r="AZ94" s="348"/>
      <c r="BA94" s="348"/>
      <c r="BB94" s="348"/>
      <c r="BC94" s="348"/>
      <c r="BD94" s="348"/>
      <c r="BE94" s="348"/>
      <c r="BF94" s="101"/>
    </row>
    <row r="95" spans="1:60" ht="15" customHeight="1" x14ac:dyDescent="0.2">
      <c r="A95" s="347" t="s">
        <v>78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7"/>
      <c r="N95" s="347"/>
      <c r="O95" s="347"/>
      <c r="P95" s="347"/>
      <c r="Q95" s="347"/>
      <c r="R95" s="347"/>
      <c r="S95" s="347"/>
      <c r="T95" s="347"/>
      <c r="U95" s="347"/>
      <c r="V95" s="347"/>
      <c r="W95" s="347"/>
      <c r="X95" s="347"/>
      <c r="Y95" s="347"/>
      <c r="Z95" s="347"/>
      <c r="AA95" s="347"/>
      <c r="AB95" s="347"/>
      <c r="AD95" s="347" t="s">
        <v>108</v>
      </c>
      <c r="AE95" s="347"/>
      <c r="AF95" s="347"/>
      <c r="AG95" s="347"/>
      <c r="AH95" s="347"/>
      <c r="AI95" s="347"/>
      <c r="AJ95" s="347"/>
      <c r="AK95" s="347"/>
      <c r="AL95" s="347"/>
      <c r="AM95" s="347"/>
      <c r="AN95" s="347"/>
      <c r="AO95" s="347"/>
      <c r="AP95" s="347"/>
      <c r="AQ95" s="347"/>
      <c r="AR95" s="347"/>
      <c r="AS95" s="347"/>
      <c r="AT95" s="347"/>
      <c r="AU95" s="347"/>
      <c r="AV95" s="347"/>
      <c r="AW95" s="347"/>
      <c r="AX95" s="347"/>
      <c r="AY95" s="347"/>
      <c r="AZ95" s="347"/>
      <c r="BA95" s="347"/>
      <c r="BB95" s="347"/>
      <c r="BC95" s="347"/>
      <c r="BD95" s="347"/>
      <c r="BE95" s="347"/>
    </row>
    <row r="96" spans="1:60" ht="15" customHeight="1" x14ac:dyDescent="0.2">
      <c r="A96" s="338" t="s">
        <v>236</v>
      </c>
      <c r="B96" s="338"/>
      <c r="C96" s="338"/>
      <c r="D96" s="338"/>
      <c r="E96" s="338"/>
      <c r="F96" s="338"/>
      <c r="G96" s="338"/>
      <c r="H96" s="338"/>
      <c r="I96" s="338"/>
      <c r="J96" s="338"/>
      <c r="K96" s="338"/>
      <c r="L96" s="338"/>
      <c r="M96" s="338"/>
      <c r="N96" s="338"/>
      <c r="O96" s="338"/>
      <c r="P96" s="338"/>
      <c r="Q96" s="338"/>
      <c r="R96" s="338"/>
      <c r="S96" s="338"/>
      <c r="T96" s="338"/>
      <c r="U96" s="338"/>
      <c r="V96" s="338"/>
      <c r="W96" s="338"/>
      <c r="X96" s="338"/>
      <c r="Y96" s="338"/>
      <c r="Z96" s="338"/>
      <c r="AA96" s="338"/>
      <c r="AB96" s="338"/>
      <c r="AD96" s="338" t="s">
        <v>236</v>
      </c>
      <c r="AE96" s="338"/>
      <c r="AF96" s="338"/>
      <c r="AG96" s="338"/>
      <c r="AH96" s="338"/>
      <c r="AI96" s="338"/>
      <c r="AJ96" s="338"/>
      <c r="AK96" s="338"/>
      <c r="AL96" s="338"/>
      <c r="AM96" s="338"/>
      <c r="AN96" s="338"/>
      <c r="AO96" s="338"/>
      <c r="AP96" s="338"/>
      <c r="AQ96" s="338"/>
      <c r="AR96" s="338"/>
      <c r="AS96" s="338"/>
      <c r="AT96" s="338"/>
      <c r="AU96" s="338"/>
      <c r="AV96" s="338"/>
      <c r="AW96" s="338"/>
      <c r="AX96" s="338"/>
      <c r="AY96" s="338"/>
      <c r="AZ96" s="338"/>
      <c r="BA96" s="338"/>
      <c r="BB96" s="338"/>
      <c r="BC96" s="338"/>
      <c r="BD96" s="338"/>
      <c r="BE96" s="338"/>
    </row>
    <row r="97" spans="1:58" ht="15" customHeight="1" x14ac:dyDescent="0.2">
      <c r="A97" s="338" t="s">
        <v>246</v>
      </c>
      <c r="B97" s="338"/>
      <c r="C97" s="338"/>
      <c r="D97" s="338"/>
      <c r="E97" s="338"/>
      <c r="F97" s="338"/>
      <c r="G97" s="338"/>
      <c r="H97" s="338"/>
      <c r="I97" s="338"/>
      <c r="J97" s="338"/>
      <c r="K97" s="338"/>
      <c r="L97" s="338"/>
      <c r="M97" s="338"/>
      <c r="N97" s="338"/>
      <c r="O97" s="338"/>
      <c r="P97" s="338"/>
      <c r="Q97" s="338"/>
      <c r="R97" s="338"/>
      <c r="S97" s="338"/>
      <c r="T97" s="338"/>
      <c r="U97" s="338"/>
      <c r="V97" s="338"/>
      <c r="W97" s="338"/>
      <c r="X97" s="338"/>
      <c r="Y97" s="338"/>
      <c r="Z97" s="338"/>
      <c r="AA97" s="338"/>
      <c r="AB97" s="338"/>
      <c r="AD97" s="338" t="s">
        <v>246</v>
      </c>
      <c r="AE97" s="338"/>
      <c r="AF97" s="338"/>
      <c r="AG97" s="338"/>
      <c r="AH97" s="338"/>
      <c r="AI97" s="338"/>
      <c r="AJ97" s="338"/>
      <c r="AK97" s="338"/>
      <c r="AL97" s="338"/>
      <c r="AM97" s="338"/>
      <c r="AN97" s="338"/>
      <c r="AO97" s="338"/>
      <c r="AP97" s="338"/>
      <c r="AQ97" s="338"/>
      <c r="AR97" s="338"/>
      <c r="AS97" s="338"/>
      <c r="AT97" s="338"/>
      <c r="AU97" s="338"/>
      <c r="AV97" s="338"/>
      <c r="AW97" s="338"/>
      <c r="AX97" s="338"/>
      <c r="AY97" s="338"/>
      <c r="AZ97" s="338"/>
      <c r="BA97" s="338"/>
      <c r="BB97" s="338"/>
      <c r="BC97" s="338"/>
      <c r="BD97" s="338"/>
      <c r="BE97" s="338"/>
      <c r="BF97" s="101"/>
    </row>
    <row r="98" spans="1:58" ht="15" customHeight="1" x14ac:dyDescent="0.2">
      <c r="A98" s="338" t="s">
        <v>230</v>
      </c>
      <c r="B98" s="338"/>
      <c r="C98" s="338"/>
      <c r="D98" s="338"/>
      <c r="E98" s="338"/>
      <c r="F98" s="338"/>
      <c r="G98" s="338"/>
      <c r="H98" s="338"/>
      <c r="I98" s="338"/>
      <c r="J98" s="338"/>
      <c r="K98" s="338"/>
      <c r="L98" s="338"/>
      <c r="M98" s="338"/>
      <c r="N98" s="338"/>
      <c r="O98" s="338"/>
      <c r="P98" s="338"/>
      <c r="Q98" s="338"/>
      <c r="R98" s="338"/>
      <c r="S98" s="338"/>
      <c r="T98" s="338"/>
      <c r="U98" s="338"/>
      <c r="V98" s="338"/>
      <c r="W98" s="338"/>
      <c r="X98" s="338"/>
      <c r="Y98" s="338"/>
      <c r="Z98" s="338"/>
      <c r="AA98" s="338"/>
      <c r="AB98" s="338"/>
      <c r="AD98" s="338" t="s">
        <v>230</v>
      </c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/>
      <c r="AW98" s="338"/>
      <c r="AX98" s="338"/>
      <c r="AY98" s="338"/>
      <c r="AZ98" s="338"/>
      <c r="BA98" s="338"/>
      <c r="BB98" s="338"/>
      <c r="BC98" s="338"/>
      <c r="BD98" s="338"/>
      <c r="BE98" s="338"/>
      <c r="BF98" s="101"/>
    </row>
    <row r="99" spans="1:58" ht="15" customHeight="1" x14ac:dyDescent="0.2">
      <c r="A99" s="338" t="s">
        <v>462</v>
      </c>
      <c r="B99" s="338"/>
      <c r="C99" s="338"/>
      <c r="D99" s="338"/>
      <c r="E99" s="338"/>
      <c r="F99" s="338"/>
      <c r="G99" s="338"/>
      <c r="H99" s="338"/>
      <c r="I99" s="338"/>
      <c r="J99" s="338"/>
      <c r="K99" s="338"/>
      <c r="L99" s="338"/>
      <c r="M99" s="338"/>
      <c r="N99" s="338"/>
      <c r="O99" s="338"/>
      <c r="P99" s="338"/>
      <c r="Q99" s="338"/>
      <c r="R99" s="338"/>
      <c r="S99" s="338"/>
      <c r="T99" s="338"/>
      <c r="U99" s="338"/>
      <c r="V99" s="338"/>
      <c r="W99" s="338"/>
      <c r="X99" s="338"/>
      <c r="Y99" s="338"/>
      <c r="Z99" s="338"/>
      <c r="AA99" s="338"/>
      <c r="AB99" s="338"/>
      <c r="AD99" s="338" t="s">
        <v>462</v>
      </c>
      <c r="AE99" s="338"/>
      <c r="AF99" s="338"/>
      <c r="AG99" s="338"/>
      <c r="AH99" s="338"/>
      <c r="AI99" s="338"/>
      <c r="AJ99" s="338"/>
      <c r="AK99" s="338"/>
      <c r="AL99" s="338"/>
      <c r="AM99" s="338"/>
      <c r="AN99" s="338"/>
      <c r="AO99" s="338"/>
      <c r="AP99" s="338"/>
      <c r="AQ99" s="338"/>
      <c r="AR99" s="338"/>
      <c r="AS99" s="338"/>
      <c r="AT99" s="338"/>
      <c r="AU99" s="338"/>
      <c r="AV99" s="338"/>
      <c r="AW99" s="338"/>
      <c r="AX99" s="338"/>
      <c r="AY99" s="338"/>
      <c r="AZ99" s="338"/>
      <c r="BA99" s="338"/>
      <c r="BB99" s="338"/>
      <c r="BC99" s="338"/>
      <c r="BD99" s="338"/>
      <c r="BE99" s="338"/>
      <c r="BF99" s="101"/>
    </row>
    <row r="100" spans="1:58" ht="15" customHeight="1" thickBot="1" x14ac:dyDescent="0.25">
      <c r="A100" s="99"/>
      <c r="B100" s="141"/>
      <c r="C100" s="99"/>
      <c r="D100" s="99"/>
      <c r="E100" s="99"/>
      <c r="F100" s="100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D100" s="99"/>
      <c r="AE100" s="141"/>
      <c r="AF100" s="99"/>
      <c r="AG100" s="99"/>
      <c r="AH100" s="99"/>
      <c r="AI100" s="100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101"/>
    </row>
    <row r="101" spans="1:58" ht="15" customHeight="1" x14ac:dyDescent="0.2">
      <c r="A101" s="345" t="s">
        <v>242</v>
      </c>
      <c r="B101" s="343" t="s">
        <v>19</v>
      </c>
      <c r="C101" s="343" t="s">
        <v>243</v>
      </c>
      <c r="D101" s="343"/>
      <c r="E101" s="108"/>
      <c r="F101" s="343" t="s">
        <v>64</v>
      </c>
      <c r="G101" s="343"/>
      <c r="H101" s="343"/>
      <c r="I101" s="108"/>
      <c r="J101" s="343" t="s">
        <v>65</v>
      </c>
      <c r="K101" s="343"/>
      <c r="L101" s="343"/>
      <c r="M101" s="108"/>
      <c r="N101" s="343" t="s">
        <v>66</v>
      </c>
      <c r="O101" s="343"/>
      <c r="P101" s="343"/>
      <c r="Q101" s="108"/>
      <c r="R101" s="343" t="s">
        <v>67</v>
      </c>
      <c r="S101" s="343"/>
      <c r="T101" s="343"/>
      <c r="U101" s="108"/>
      <c r="V101" s="343" t="s">
        <v>68</v>
      </c>
      <c r="W101" s="343"/>
      <c r="X101" s="343"/>
      <c r="Y101" s="108"/>
      <c r="Z101" s="343" t="s">
        <v>69</v>
      </c>
      <c r="AA101" s="343"/>
      <c r="AB101" s="343"/>
      <c r="AD101" s="345" t="s">
        <v>242</v>
      </c>
      <c r="AE101" s="343" t="s">
        <v>19</v>
      </c>
      <c r="AF101" s="343" t="s">
        <v>243</v>
      </c>
      <c r="AG101" s="343"/>
      <c r="AH101" s="108"/>
      <c r="AI101" s="343" t="s">
        <v>64</v>
      </c>
      <c r="AJ101" s="343"/>
      <c r="AK101" s="343"/>
      <c r="AL101" s="108"/>
      <c r="AM101" s="343" t="s">
        <v>65</v>
      </c>
      <c r="AN101" s="343"/>
      <c r="AO101" s="343"/>
      <c r="AP101" s="108"/>
      <c r="AQ101" s="343" t="s">
        <v>66</v>
      </c>
      <c r="AR101" s="343"/>
      <c r="AS101" s="343"/>
      <c r="AT101" s="108"/>
      <c r="AU101" s="343" t="s">
        <v>67</v>
      </c>
      <c r="AV101" s="343"/>
      <c r="AW101" s="343"/>
      <c r="AX101" s="108"/>
      <c r="AY101" s="343" t="s">
        <v>68</v>
      </c>
      <c r="AZ101" s="343"/>
      <c r="BA101" s="343"/>
      <c r="BB101" s="108"/>
      <c r="BC101" s="343" t="s">
        <v>69</v>
      </c>
      <c r="BD101" s="343"/>
      <c r="BE101" s="343"/>
      <c r="BF101" s="101"/>
    </row>
    <row r="102" spans="1:58" ht="15" customHeight="1" thickBot="1" x14ac:dyDescent="0.25">
      <c r="A102" s="346"/>
      <c r="B102" s="109" t="s">
        <v>70</v>
      </c>
      <c r="C102" s="109" t="s">
        <v>71</v>
      </c>
      <c r="D102" s="109" t="s">
        <v>72</v>
      </c>
      <c r="E102" s="110"/>
      <c r="F102" s="109" t="s">
        <v>70</v>
      </c>
      <c r="G102" s="109" t="s">
        <v>71</v>
      </c>
      <c r="H102" s="109" t="s">
        <v>72</v>
      </c>
      <c r="I102" s="110"/>
      <c r="J102" s="109" t="s">
        <v>70</v>
      </c>
      <c r="K102" s="109" t="s">
        <v>71</v>
      </c>
      <c r="L102" s="109" t="s">
        <v>72</v>
      </c>
      <c r="M102" s="110"/>
      <c r="N102" s="109" t="s">
        <v>70</v>
      </c>
      <c r="O102" s="109" t="s">
        <v>71</v>
      </c>
      <c r="P102" s="109" t="s">
        <v>72</v>
      </c>
      <c r="Q102" s="110"/>
      <c r="R102" s="109" t="s">
        <v>70</v>
      </c>
      <c r="S102" s="109" t="s">
        <v>71</v>
      </c>
      <c r="T102" s="109" t="s">
        <v>72</v>
      </c>
      <c r="U102" s="110"/>
      <c r="V102" s="109" t="s">
        <v>70</v>
      </c>
      <c r="W102" s="109" t="s">
        <v>71</v>
      </c>
      <c r="X102" s="109" t="s">
        <v>72</v>
      </c>
      <c r="Y102" s="110"/>
      <c r="Z102" s="109" t="s">
        <v>70</v>
      </c>
      <c r="AA102" s="109" t="s">
        <v>71</v>
      </c>
      <c r="AB102" s="109" t="s">
        <v>72</v>
      </c>
      <c r="AD102" s="346"/>
      <c r="AE102" s="109" t="s">
        <v>70</v>
      </c>
      <c r="AF102" s="109" t="s">
        <v>71</v>
      </c>
      <c r="AG102" s="109" t="s">
        <v>72</v>
      </c>
      <c r="AH102" s="110"/>
      <c r="AI102" s="109" t="s">
        <v>70</v>
      </c>
      <c r="AJ102" s="109" t="s">
        <v>71</v>
      </c>
      <c r="AK102" s="109" t="s">
        <v>72</v>
      </c>
      <c r="AL102" s="110"/>
      <c r="AM102" s="109" t="s">
        <v>70</v>
      </c>
      <c r="AN102" s="109" t="s">
        <v>71</v>
      </c>
      <c r="AO102" s="109" t="s">
        <v>72</v>
      </c>
      <c r="AP102" s="110"/>
      <c r="AQ102" s="109" t="s">
        <v>70</v>
      </c>
      <c r="AR102" s="109" t="s">
        <v>71</v>
      </c>
      <c r="AS102" s="109" t="s">
        <v>72</v>
      </c>
      <c r="AT102" s="110"/>
      <c r="AU102" s="109" t="s">
        <v>70</v>
      </c>
      <c r="AV102" s="109" t="s">
        <v>71</v>
      </c>
      <c r="AW102" s="109" t="s">
        <v>72</v>
      </c>
      <c r="AX102" s="110"/>
      <c r="AY102" s="109" t="s">
        <v>70</v>
      </c>
      <c r="AZ102" s="109" t="s">
        <v>71</v>
      </c>
      <c r="BA102" s="109" t="s">
        <v>72</v>
      </c>
      <c r="BB102" s="110"/>
      <c r="BC102" s="109" t="s">
        <v>70</v>
      </c>
      <c r="BD102" s="109" t="s">
        <v>71</v>
      </c>
      <c r="BE102" s="109" t="s">
        <v>72</v>
      </c>
      <c r="BF102" s="101"/>
    </row>
    <row r="103" spans="1:58" ht="15" customHeight="1" x14ac:dyDescent="0.2">
      <c r="A103" s="103"/>
      <c r="B103" s="97"/>
      <c r="C103" s="97"/>
      <c r="D103" s="97"/>
      <c r="E103" s="98"/>
      <c r="F103" s="97"/>
      <c r="G103" s="97"/>
      <c r="H103" s="97"/>
      <c r="I103" s="98"/>
      <c r="J103" s="97"/>
      <c r="K103" s="97"/>
      <c r="L103" s="97"/>
      <c r="M103" s="98"/>
      <c r="N103" s="97"/>
      <c r="O103" s="97"/>
      <c r="P103" s="97"/>
      <c r="Q103" s="98"/>
      <c r="R103" s="97"/>
      <c r="S103" s="97"/>
      <c r="T103" s="97"/>
      <c r="U103" s="98"/>
      <c r="V103" s="97"/>
      <c r="W103" s="97"/>
      <c r="X103" s="97"/>
      <c r="Y103" s="98"/>
      <c r="Z103" s="97"/>
      <c r="AA103" s="97"/>
      <c r="AB103" s="97"/>
      <c r="AD103" s="103"/>
      <c r="AE103" s="97"/>
      <c r="AF103" s="97"/>
      <c r="AG103" s="97"/>
      <c r="AH103" s="98"/>
      <c r="AI103" s="97"/>
      <c r="AJ103" s="97"/>
      <c r="AK103" s="97"/>
      <c r="AL103" s="98"/>
      <c r="AM103" s="97"/>
      <c r="AN103" s="97"/>
      <c r="AO103" s="97"/>
      <c r="AP103" s="98"/>
      <c r="AQ103" s="97"/>
      <c r="AR103" s="97"/>
      <c r="AS103" s="97"/>
      <c r="AT103" s="98"/>
      <c r="AU103" s="97"/>
      <c r="AV103" s="97"/>
      <c r="AW103" s="97"/>
      <c r="AX103" s="98"/>
      <c r="AY103" s="97"/>
      <c r="AZ103" s="97"/>
      <c r="BA103" s="97"/>
      <c r="BB103" s="98"/>
      <c r="BC103" s="97"/>
      <c r="BD103" s="97"/>
      <c r="BE103" s="97"/>
      <c r="BF103" s="101"/>
    </row>
    <row r="104" spans="1:58" ht="15" customHeight="1" x14ac:dyDescent="0.25">
      <c r="A104" s="150" t="s">
        <v>244</v>
      </c>
      <c r="B104" s="152">
        <f>SUM(B106:B132)</f>
        <v>10341</v>
      </c>
      <c r="C104" s="152">
        <f>SUM(C106:C132)</f>
        <v>6536</v>
      </c>
      <c r="D104" s="152">
        <f>SUM(D106:D132)</f>
        <v>3805</v>
      </c>
      <c r="E104" s="152"/>
      <c r="F104" s="152">
        <f>SUM(F106:F132)</f>
        <v>606</v>
      </c>
      <c r="G104" s="152">
        <f>SUM(G106:G132)</f>
        <v>376</v>
      </c>
      <c r="H104" s="152">
        <f>SUM(H106:H132)</f>
        <v>230</v>
      </c>
      <c r="I104" s="152"/>
      <c r="J104" s="152">
        <f>SUM(J106:J132)</f>
        <v>4376</v>
      </c>
      <c r="K104" s="152">
        <f>SUM(K106:K132)</f>
        <v>2700</v>
      </c>
      <c r="L104" s="152">
        <f>SUM(L106:L132)</f>
        <v>1676</v>
      </c>
      <c r="M104" s="152"/>
      <c r="N104" s="152">
        <f>SUM(N106:N132)</f>
        <v>2443</v>
      </c>
      <c r="O104" s="152">
        <f>SUM(O106:O132)</f>
        <v>1546</v>
      </c>
      <c r="P104" s="152">
        <f>SUM(P106:P132)</f>
        <v>897</v>
      </c>
      <c r="Q104" s="152"/>
      <c r="R104" s="152">
        <f>SUM(R106:R132)</f>
        <v>1621</v>
      </c>
      <c r="S104" s="152">
        <f>SUM(S106:S132)</f>
        <v>1048</v>
      </c>
      <c r="T104" s="152">
        <f>SUM(T106:T132)</f>
        <v>573</v>
      </c>
      <c r="U104" s="152"/>
      <c r="V104" s="152">
        <f>SUM(V106:V132)</f>
        <v>1043</v>
      </c>
      <c r="W104" s="152">
        <f>SUM(W106:W132)</f>
        <v>705</v>
      </c>
      <c r="X104" s="152">
        <f>SUM(X106:X132)</f>
        <v>338</v>
      </c>
      <c r="Y104" s="152"/>
      <c r="Z104" s="152">
        <f>SUM(Z106:Z132)</f>
        <v>252</v>
      </c>
      <c r="AA104" s="152">
        <f>SUM(AA106:AA132)</f>
        <v>161</v>
      </c>
      <c r="AB104" s="152">
        <f>SUM(AB106:AB132)</f>
        <v>91</v>
      </c>
      <c r="AD104" s="150" t="s">
        <v>244</v>
      </c>
      <c r="AE104" s="158">
        <f>+B104/(B57+B104+B13)*100</f>
        <v>2.2379193258324839</v>
      </c>
      <c r="AF104" s="158">
        <f>+C104/(C57+C104+C13)*100</f>
        <v>2.749464704125459</v>
      </c>
      <c r="AG104" s="158">
        <f>+D104/(D57+D104+D13)*100</f>
        <v>1.6959199864504684</v>
      </c>
      <c r="AH104" s="159"/>
      <c r="AI104" s="158">
        <f>+F104/(F57+F104+F13)*100</f>
        <v>0.74435286747816687</v>
      </c>
      <c r="AJ104" s="158">
        <f>+G104/(G57+G104+G13)*100</f>
        <v>0.90165703460348667</v>
      </c>
      <c r="AK104" s="158">
        <f>+H104/(H57+H104+H13)*100</f>
        <v>0.57917002417405317</v>
      </c>
      <c r="AL104" s="159"/>
      <c r="AM104" s="158">
        <f>+J104/(J57+J104+J13)*100</f>
        <v>5.3190713504315061</v>
      </c>
      <c r="AN104" s="158">
        <f>+K104/(K57+K104+K13)*100</f>
        <v>6.3841861344935218</v>
      </c>
      <c r="AO104" s="158">
        <f>+L104/(L57+L104+L13)*100</f>
        <v>4.1923057681724947</v>
      </c>
      <c r="AP104" s="159"/>
      <c r="AQ104" s="158">
        <f>+N104/(N57+N104+N13)*100</f>
        <v>3.2785345232503524</v>
      </c>
      <c r="AR104" s="158">
        <f>+O104/(O57+O104+O13)*100</f>
        <v>4.0079848598760792</v>
      </c>
      <c r="AS104" s="158">
        <f>+P104/(P57+P104+P13)*100</f>
        <v>2.4956874965221747</v>
      </c>
      <c r="AT104" s="159"/>
      <c r="AU104" s="158">
        <f>+R104/(R57+R104+R13)*100</f>
        <v>2.1380429191342309</v>
      </c>
      <c r="AV104" s="158">
        <f>+S104/(S57+S104+S13)*100</f>
        <v>2.6785942492012778</v>
      </c>
      <c r="AW104" s="158">
        <f>+T104/(T57+T104+T13)*100</f>
        <v>1.5616483157091463</v>
      </c>
      <c r="AX104" s="159"/>
      <c r="AY104" s="158">
        <f>+V104/(V57+V104+V13)*100</f>
        <v>1.3791735537190084</v>
      </c>
      <c r="AZ104" s="158">
        <f>+W104/(W57+W104+W13)*100</f>
        <v>1.8157000103018441</v>
      </c>
      <c r="BA104" s="158">
        <f>+X104/(X57+X104+X13)*100</f>
        <v>0.91855314291925971</v>
      </c>
      <c r="BB104" s="159"/>
      <c r="BC104" s="158">
        <f>+Z104/(Z57+Z104+Z13)*100</f>
        <v>0.34786930053422782</v>
      </c>
      <c r="BD104" s="158">
        <f>+AA104/(AA57+AA104+AA13)*100</f>
        <v>0.43279569892473119</v>
      </c>
      <c r="BE104" s="158">
        <f>+AB104/(AB57+AB104+AB13)*100</f>
        <v>0.25822195737918902</v>
      </c>
      <c r="BF104" s="161"/>
    </row>
    <row r="105" spans="1:58" ht="15" customHeight="1" x14ac:dyDescent="0.2">
      <c r="A105" s="107"/>
      <c r="B105" s="144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D105" s="107"/>
      <c r="AE105" s="142"/>
      <c r="AF105" s="142"/>
      <c r="AG105" s="142"/>
      <c r="AH105" s="142"/>
      <c r="AI105" s="142"/>
      <c r="AJ105" s="142"/>
      <c r="AK105" s="142"/>
      <c r="AL105" s="142"/>
      <c r="AM105" s="142"/>
      <c r="AN105" s="142"/>
      <c r="AO105" s="142"/>
      <c r="AP105" s="142"/>
      <c r="AQ105" s="142"/>
      <c r="AR105" s="142"/>
      <c r="AS105" s="142"/>
      <c r="AT105" s="142"/>
      <c r="AU105" s="142"/>
      <c r="AV105" s="142"/>
      <c r="AW105" s="142"/>
      <c r="AX105" s="142"/>
      <c r="AY105" s="142"/>
      <c r="AZ105" s="142"/>
      <c r="BA105" s="142"/>
      <c r="BB105" s="142"/>
      <c r="BC105" s="142"/>
      <c r="BD105" s="142"/>
      <c r="BE105" s="142"/>
      <c r="BF105" s="101"/>
    </row>
    <row r="106" spans="1:58" ht="15" customHeight="1" x14ac:dyDescent="0.2">
      <c r="A106" s="107" t="s">
        <v>79</v>
      </c>
      <c r="B106" s="263">
        <v>770</v>
      </c>
      <c r="C106" s="263">
        <v>489</v>
      </c>
      <c r="D106" s="263">
        <v>281</v>
      </c>
      <c r="E106" s="263"/>
      <c r="F106" s="263">
        <v>32</v>
      </c>
      <c r="G106" s="263">
        <v>19</v>
      </c>
      <c r="H106" s="263">
        <v>13</v>
      </c>
      <c r="I106" s="263"/>
      <c r="J106" s="263">
        <v>330</v>
      </c>
      <c r="K106" s="263">
        <v>198</v>
      </c>
      <c r="L106" s="263">
        <v>132</v>
      </c>
      <c r="M106" s="263"/>
      <c r="N106" s="263">
        <v>165</v>
      </c>
      <c r="O106" s="263">
        <v>108</v>
      </c>
      <c r="P106" s="263">
        <v>57</v>
      </c>
      <c r="Q106" s="263"/>
      <c r="R106" s="263">
        <v>133</v>
      </c>
      <c r="S106" s="263">
        <v>89</v>
      </c>
      <c r="T106" s="263">
        <v>44</v>
      </c>
      <c r="U106" s="263"/>
      <c r="V106" s="263">
        <v>91</v>
      </c>
      <c r="W106" s="263">
        <v>60</v>
      </c>
      <c r="X106" s="263">
        <v>31</v>
      </c>
      <c r="Y106" s="263"/>
      <c r="Z106" s="263">
        <v>19</v>
      </c>
      <c r="AA106" s="263">
        <v>15</v>
      </c>
      <c r="AB106" s="263">
        <v>4</v>
      </c>
      <c r="AD106" s="107" t="s">
        <v>79</v>
      </c>
      <c r="AE106" s="102">
        <f t="shared" ref="AE106:AE129" si="57">+B106/(B59+B106+B15)*100</f>
        <v>2.6578302440371409</v>
      </c>
      <c r="AF106" s="102">
        <f t="shared" ref="AF106:AF129" si="58">+C106/(C59+C106+C15)*100</f>
        <v>3.2911562794454166</v>
      </c>
      <c r="AG106" s="102">
        <f t="shared" ref="AG106:AG129" si="59">+D106/(D59+D106+D15)*100</f>
        <v>1.9910720612201516</v>
      </c>
      <c r="AH106" s="142"/>
      <c r="AI106" s="102">
        <f t="shared" ref="AI106:AI129" si="60">+F106/(F59+F106+F15)*100</f>
        <v>0.62329567588624857</v>
      </c>
      <c r="AJ106" s="102">
        <f t="shared" ref="AJ106:AJ129" si="61">+G106/(G59+G106+G15)*100</f>
        <v>0.73133179368745183</v>
      </c>
      <c r="AK106" s="102">
        <f t="shared" ref="AK106:AK129" si="62">+H106/(H59+H106+H15)*100</f>
        <v>0.51261829652996849</v>
      </c>
      <c r="AL106" s="105"/>
      <c r="AM106" s="102">
        <f t="shared" ref="AM106:AM129" si="63">+J106/(J59+J106+J15)*100</f>
        <v>6.606606606606606</v>
      </c>
      <c r="AN106" s="102">
        <f t="shared" ref="AN106:AN129" si="64">+K106/(K59+K106+K15)*100</f>
        <v>7.8137332280978686</v>
      </c>
      <c r="AO106" s="102">
        <f t="shared" ref="AO106:AO129" si="65">+L106/(L59+L106+L15)*100</f>
        <v>5.3636733035351485</v>
      </c>
      <c r="AP106" s="105"/>
      <c r="AQ106" s="102">
        <f t="shared" ref="AQ106:AQ129" si="66">+N106/(N59+N106+N15)*100</f>
        <v>3.5166240409207163</v>
      </c>
      <c r="AR106" s="102">
        <f t="shared" ref="AR106:AR129" si="67">+O106/(O59+O106+O15)*100</f>
        <v>4.4925124792013316</v>
      </c>
      <c r="AS106" s="102">
        <f t="shared" ref="AS106:AS129" si="68">+P106/(P59+P106+P15)*100</f>
        <v>2.4912587412587412</v>
      </c>
      <c r="AT106" s="105"/>
      <c r="AU106" s="102">
        <f t="shared" ref="AU106:AU129" si="69">+R106/(R59+R106+R15)*100</f>
        <v>2.7900146842878124</v>
      </c>
      <c r="AV106" s="102">
        <f t="shared" ref="AV106:AV129" si="70">+S106/(S59+S106+S15)*100</f>
        <v>3.6178861788617884</v>
      </c>
      <c r="AW106" s="102">
        <f t="shared" ref="AW106:AW129" si="71">+T106/(T59+T106+T15)*100</f>
        <v>1.907238838318162</v>
      </c>
      <c r="AX106" s="105"/>
      <c r="AY106" s="102">
        <f t="shared" ref="AY106:AY129" si="72">+V106/(V59+V106+V15)*100</f>
        <v>1.8922852983988356</v>
      </c>
      <c r="AZ106" s="102">
        <f t="shared" ref="AZ106:AZ129" si="73">+W106/(W59+W106+W15)*100</f>
        <v>2.3942537909018355</v>
      </c>
      <c r="BA106" s="102">
        <f t="shared" ref="BA106:BA129" si="74">+X106/(X59+X106+X15)*100</f>
        <v>1.3460703430308294</v>
      </c>
      <c r="BB106" s="142"/>
      <c r="BC106" s="102">
        <f t="shared" ref="BC106:BC129" si="75">+Z106/(Z59+Z106+Z15)*100</f>
        <v>0.41539134236991693</v>
      </c>
      <c r="BD106" s="102">
        <f t="shared" ref="BD106:BD129" si="76">+AA106/(AA59+AA106+AA15)*100</f>
        <v>0.63667232597623091</v>
      </c>
      <c r="BE106" s="102">
        <f t="shared" ref="BE106:BE129" si="77">+AB106/(AB59+AB106+AB15)*100</f>
        <v>0.18034265103697023</v>
      </c>
      <c r="BF106" s="101"/>
    </row>
    <row r="107" spans="1:58" ht="15" customHeight="1" x14ac:dyDescent="0.2">
      <c r="A107" s="107" t="s">
        <v>80</v>
      </c>
      <c r="B107" s="263">
        <v>427</v>
      </c>
      <c r="C107" s="263">
        <v>262</v>
      </c>
      <c r="D107" s="263">
        <v>165</v>
      </c>
      <c r="E107" s="263"/>
      <c r="F107" s="263">
        <v>44</v>
      </c>
      <c r="G107" s="263">
        <v>24</v>
      </c>
      <c r="H107" s="263">
        <v>20</v>
      </c>
      <c r="I107" s="263"/>
      <c r="J107" s="263">
        <v>179</v>
      </c>
      <c r="K107" s="263">
        <v>115</v>
      </c>
      <c r="L107" s="263">
        <v>64</v>
      </c>
      <c r="M107" s="263"/>
      <c r="N107" s="263">
        <v>75</v>
      </c>
      <c r="O107" s="263">
        <v>42</v>
      </c>
      <c r="P107" s="263">
        <v>33</v>
      </c>
      <c r="Q107" s="263"/>
      <c r="R107" s="263">
        <v>72</v>
      </c>
      <c r="S107" s="263">
        <v>41</v>
      </c>
      <c r="T107" s="263">
        <v>31</v>
      </c>
      <c r="U107" s="263"/>
      <c r="V107" s="263">
        <v>44</v>
      </c>
      <c r="W107" s="263">
        <v>29</v>
      </c>
      <c r="X107" s="263">
        <v>15</v>
      </c>
      <c r="Y107" s="263"/>
      <c r="Z107" s="263">
        <v>13</v>
      </c>
      <c r="AA107" s="263">
        <v>11</v>
      </c>
      <c r="AB107" s="263">
        <v>2</v>
      </c>
      <c r="AD107" s="107" t="s">
        <v>80</v>
      </c>
      <c r="AE107" s="102">
        <f t="shared" si="57"/>
        <v>1.5186001849349171</v>
      </c>
      <c r="AF107" s="102">
        <f t="shared" si="58"/>
        <v>1.8364056914558071</v>
      </c>
      <c r="AG107" s="102">
        <f t="shared" si="59"/>
        <v>1.1912497292614252</v>
      </c>
      <c r="AH107" s="142"/>
      <c r="AI107" s="102">
        <f t="shared" si="60"/>
        <v>0.89303836005682968</v>
      </c>
      <c r="AJ107" s="102">
        <f t="shared" si="61"/>
        <v>0.96852300242130751</v>
      </c>
      <c r="AK107" s="102">
        <f t="shared" si="62"/>
        <v>0.81665986116782363</v>
      </c>
      <c r="AL107" s="105"/>
      <c r="AM107" s="102">
        <f t="shared" si="63"/>
        <v>3.7098445595854921</v>
      </c>
      <c r="AN107" s="102">
        <f t="shared" si="64"/>
        <v>4.7247329498767465</v>
      </c>
      <c r="AO107" s="102">
        <f t="shared" si="65"/>
        <v>2.6767043078209953</v>
      </c>
      <c r="AP107" s="105"/>
      <c r="AQ107" s="102">
        <f t="shared" si="66"/>
        <v>1.6570923552806009</v>
      </c>
      <c r="AR107" s="102">
        <f t="shared" si="67"/>
        <v>1.8025751072961373</v>
      </c>
      <c r="AS107" s="102">
        <f t="shared" si="68"/>
        <v>1.5027322404371584</v>
      </c>
      <c r="AT107" s="105"/>
      <c r="AU107" s="102">
        <f t="shared" si="69"/>
        <v>1.5608064166486018</v>
      </c>
      <c r="AV107" s="102">
        <f t="shared" si="70"/>
        <v>1.7802865827181935</v>
      </c>
      <c r="AW107" s="102">
        <f t="shared" si="71"/>
        <v>1.3419913419913421</v>
      </c>
      <c r="AX107" s="105"/>
      <c r="AY107" s="102">
        <f t="shared" si="72"/>
        <v>0.94238594988220181</v>
      </c>
      <c r="AZ107" s="102">
        <f t="shared" si="73"/>
        <v>1.2058212058212059</v>
      </c>
      <c r="BA107" s="102">
        <f t="shared" si="74"/>
        <v>0.66254416961130747</v>
      </c>
      <c r="BB107" s="142"/>
      <c r="BC107" s="102">
        <f t="shared" si="75"/>
        <v>0.28521281263712156</v>
      </c>
      <c r="BD107" s="102">
        <f t="shared" si="76"/>
        <v>0.47475183426845058</v>
      </c>
      <c r="BE107" s="102">
        <f t="shared" si="77"/>
        <v>8.9245872378402494E-2</v>
      </c>
      <c r="BF107" s="101"/>
    </row>
    <row r="108" spans="1:58" ht="15" customHeight="1" x14ac:dyDescent="0.2">
      <c r="A108" s="107" t="s">
        <v>81</v>
      </c>
      <c r="B108" s="263">
        <v>638</v>
      </c>
      <c r="C108" s="263">
        <v>399</v>
      </c>
      <c r="D108" s="263">
        <v>239</v>
      </c>
      <c r="E108" s="263"/>
      <c r="F108" s="263">
        <v>33</v>
      </c>
      <c r="G108" s="263">
        <v>16</v>
      </c>
      <c r="H108" s="263">
        <v>17</v>
      </c>
      <c r="I108" s="263"/>
      <c r="J108" s="263">
        <v>260</v>
      </c>
      <c r="K108" s="263">
        <v>148</v>
      </c>
      <c r="L108" s="263">
        <v>112</v>
      </c>
      <c r="M108" s="263"/>
      <c r="N108" s="263">
        <v>134</v>
      </c>
      <c r="O108" s="263">
        <v>87</v>
      </c>
      <c r="P108" s="263">
        <v>47</v>
      </c>
      <c r="Q108" s="263"/>
      <c r="R108" s="263">
        <v>120</v>
      </c>
      <c r="S108" s="263">
        <v>84</v>
      </c>
      <c r="T108" s="263">
        <v>36</v>
      </c>
      <c r="U108" s="263"/>
      <c r="V108" s="263">
        <v>80</v>
      </c>
      <c r="W108" s="263">
        <v>56</v>
      </c>
      <c r="X108" s="263">
        <v>24</v>
      </c>
      <c r="Y108" s="263"/>
      <c r="Z108" s="263">
        <v>11</v>
      </c>
      <c r="AA108" s="263">
        <v>8</v>
      </c>
      <c r="AB108" s="263">
        <v>3</v>
      </c>
      <c r="AD108" s="107" t="s">
        <v>81</v>
      </c>
      <c r="AE108" s="102">
        <f t="shared" si="57"/>
        <v>2.563175444939938</v>
      </c>
      <c r="AF108" s="102">
        <f t="shared" si="58"/>
        <v>3.116943988750879</v>
      </c>
      <c r="AG108" s="102">
        <f t="shared" si="59"/>
        <v>1.9768403639371384</v>
      </c>
      <c r="AH108" s="142"/>
      <c r="AI108" s="102">
        <f t="shared" si="60"/>
        <v>0.73792486583184258</v>
      </c>
      <c r="AJ108" s="102">
        <f t="shared" si="61"/>
        <v>0.68376068376068377</v>
      </c>
      <c r="AK108" s="102">
        <f t="shared" si="62"/>
        <v>0.79737335834896805</v>
      </c>
      <c r="AL108" s="105"/>
      <c r="AM108" s="102">
        <f t="shared" si="63"/>
        <v>5.8387603862564568</v>
      </c>
      <c r="AN108" s="102">
        <f t="shared" si="64"/>
        <v>6.3710718897976744</v>
      </c>
      <c r="AO108" s="102">
        <f t="shared" si="65"/>
        <v>5.2582159624413141</v>
      </c>
      <c r="AP108" s="105"/>
      <c r="AQ108" s="102">
        <f t="shared" si="66"/>
        <v>3.3184744923229323</v>
      </c>
      <c r="AR108" s="102">
        <f t="shared" si="67"/>
        <v>4.2049299178347033</v>
      </c>
      <c r="AS108" s="102">
        <f t="shared" si="68"/>
        <v>2.3869984763839511</v>
      </c>
      <c r="AT108" s="105"/>
      <c r="AU108" s="102">
        <f t="shared" si="69"/>
        <v>2.9354207436399218</v>
      </c>
      <c r="AV108" s="102">
        <f t="shared" si="70"/>
        <v>3.9980961446930028</v>
      </c>
      <c r="AW108" s="102">
        <f t="shared" si="71"/>
        <v>1.8117765475591345</v>
      </c>
      <c r="AX108" s="105"/>
      <c r="AY108" s="102">
        <f t="shared" si="72"/>
        <v>1.979218208807521</v>
      </c>
      <c r="AZ108" s="102">
        <f t="shared" si="73"/>
        <v>2.7250608272506085</v>
      </c>
      <c r="BA108" s="102">
        <f t="shared" si="74"/>
        <v>1.2078510317060895</v>
      </c>
      <c r="BB108" s="142"/>
      <c r="BC108" s="102">
        <f t="shared" si="75"/>
        <v>0.28962611901000529</v>
      </c>
      <c r="BD108" s="102">
        <f t="shared" si="76"/>
        <v>0.41819132253005747</v>
      </c>
      <c r="BE108" s="102">
        <f t="shared" si="77"/>
        <v>0.15915119363395225</v>
      </c>
      <c r="BF108" s="101"/>
    </row>
    <row r="109" spans="1:58" ht="15" customHeight="1" x14ac:dyDescent="0.2">
      <c r="A109" s="107" t="s">
        <v>82</v>
      </c>
      <c r="B109" s="263">
        <v>765</v>
      </c>
      <c r="C109" s="263">
        <v>461</v>
      </c>
      <c r="D109" s="263">
        <v>304</v>
      </c>
      <c r="E109" s="263"/>
      <c r="F109" s="263">
        <v>48</v>
      </c>
      <c r="G109" s="263">
        <v>26</v>
      </c>
      <c r="H109" s="263">
        <v>22</v>
      </c>
      <c r="I109" s="263"/>
      <c r="J109" s="263">
        <v>338</v>
      </c>
      <c r="K109" s="263">
        <v>204</v>
      </c>
      <c r="L109" s="263">
        <v>134</v>
      </c>
      <c r="M109" s="263"/>
      <c r="N109" s="263">
        <v>160</v>
      </c>
      <c r="O109" s="263">
        <v>100</v>
      </c>
      <c r="P109" s="263">
        <v>60</v>
      </c>
      <c r="Q109" s="263"/>
      <c r="R109" s="263">
        <v>104</v>
      </c>
      <c r="S109" s="263">
        <v>56</v>
      </c>
      <c r="T109" s="263">
        <v>48</v>
      </c>
      <c r="U109" s="263"/>
      <c r="V109" s="263">
        <v>107</v>
      </c>
      <c r="W109" s="263">
        <v>72</v>
      </c>
      <c r="X109" s="263">
        <v>35</v>
      </c>
      <c r="Y109" s="263"/>
      <c r="Z109" s="263">
        <v>8</v>
      </c>
      <c r="AA109" s="263">
        <v>3</v>
      </c>
      <c r="AB109" s="263">
        <v>5</v>
      </c>
      <c r="AD109" s="107" t="s">
        <v>82</v>
      </c>
      <c r="AE109" s="102">
        <f t="shared" si="57"/>
        <v>2.8139483557713527</v>
      </c>
      <c r="AF109" s="102">
        <f t="shared" si="58"/>
        <v>3.3124955090896027</v>
      </c>
      <c r="AG109" s="102">
        <f t="shared" si="59"/>
        <v>2.2910543371768783</v>
      </c>
      <c r="AH109" s="142"/>
      <c r="AI109" s="102">
        <f t="shared" si="60"/>
        <v>0.9797917942437232</v>
      </c>
      <c r="AJ109" s="102">
        <f t="shared" si="61"/>
        <v>1.0383386581469649</v>
      </c>
      <c r="AK109" s="102">
        <f t="shared" si="62"/>
        <v>0.91858037578288099</v>
      </c>
      <c r="AL109" s="105"/>
      <c r="AM109" s="102">
        <f t="shared" si="63"/>
        <v>6.9791451579599428</v>
      </c>
      <c r="AN109" s="102">
        <f t="shared" si="64"/>
        <v>8.2926829268292686</v>
      </c>
      <c r="AO109" s="102">
        <f t="shared" si="65"/>
        <v>5.6231640788921524</v>
      </c>
      <c r="AP109" s="105"/>
      <c r="AQ109" s="102">
        <f t="shared" si="66"/>
        <v>3.6646816307833259</v>
      </c>
      <c r="AR109" s="102">
        <f t="shared" si="67"/>
        <v>4.5330915684496826</v>
      </c>
      <c r="AS109" s="102">
        <f t="shared" si="68"/>
        <v>2.7777777777777777</v>
      </c>
      <c r="AT109" s="105"/>
      <c r="AU109" s="102">
        <f t="shared" si="69"/>
        <v>2.3577420086148266</v>
      </c>
      <c r="AV109" s="102">
        <f t="shared" si="70"/>
        <v>2.4944320712694878</v>
      </c>
      <c r="AW109" s="102">
        <f t="shared" si="71"/>
        <v>2.21606648199446</v>
      </c>
      <c r="AX109" s="105"/>
      <c r="AY109" s="102">
        <f t="shared" si="72"/>
        <v>2.4546914429915119</v>
      </c>
      <c r="AZ109" s="102">
        <f t="shared" si="73"/>
        <v>3.1101511879049677</v>
      </c>
      <c r="BA109" s="102">
        <f t="shared" si="74"/>
        <v>1.7123287671232876</v>
      </c>
      <c r="BB109" s="142"/>
      <c r="BC109" s="102">
        <f t="shared" si="75"/>
        <v>0.18570102135561745</v>
      </c>
      <c r="BD109" s="102">
        <f t="shared" si="76"/>
        <v>0.1371742112482853</v>
      </c>
      <c r="BE109" s="102">
        <f t="shared" si="77"/>
        <v>0.23573785950023576</v>
      </c>
      <c r="BF109" s="101"/>
    </row>
    <row r="110" spans="1:58" ht="15" customHeight="1" x14ac:dyDescent="0.2">
      <c r="A110" s="107" t="s">
        <v>83</v>
      </c>
      <c r="B110" s="263">
        <v>59</v>
      </c>
      <c r="C110" s="263">
        <v>48</v>
      </c>
      <c r="D110" s="263">
        <v>11</v>
      </c>
      <c r="E110" s="263"/>
      <c r="F110" s="263">
        <v>3</v>
      </c>
      <c r="G110" s="263">
        <v>3</v>
      </c>
      <c r="H110" s="263">
        <v>0</v>
      </c>
      <c r="I110" s="263"/>
      <c r="J110" s="263">
        <v>29</v>
      </c>
      <c r="K110" s="263">
        <v>21</v>
      </c>
      <c r="L110" s="263">
        <v>8</v>
      </c>
      <c r="M110" s="263"/>
      <c r="N110" s="263">
        <v>8</v>
      </c>
      <c r="O110" s="263">
        <v>8</v>
      </c>
      <c r="P110" s="263">
        <v>0</v>
      </c>
      <c r="Q110" s="263"/>
      <c r="R110" s="263">
        <v>14</v>
      </c>
      <c r="S110" s="263">
        <v>12</v>
      </c>
      <c r="T110" s="263">
        <v>2</v>
      </c>
      <c r="U110" s="263"/>
      <c r="V110" s="263">
        <v>5</v>
      </c>
      <c r="W110" s="263">
        <v>4</v>
      </c>
      <c r="X110" s="263">
        <v>1</v>
      </c>
      <c r="Y110" s="263"/>
      <c r="Z110" s="263">
        <v>0</v>
      </c>
      <c r="AA110" s="263">
        <v>0</v>
      </c>
      <c r="AB110" s="263">
        <v>0</v>
      </c>
      <c r="AD110" s="107" t="s">
        <v>83</v>
      </c>
      <c r="AE110" s="102">
        <f t="shared" si="57"/>
        <v>0.94038890659866103</v>
      </c>
      <c r="AF110" s="102">
        <f t="shared" si="58"/>
        <v>1.4545454545454546</v>
      </c>
      <c r="AG110" s="102">
        <f t="shared" si="59"/>
        <v>0.36987222595830532</v>
      </c>
      <c r="AH110" s="142"/>
      <c r="AI110" s="102">
        <f t="shared" si="60"/>
        <v>0.2785515320334262</v>
      </c>
      <c r="AJ110" s="102">
        <f t="shared" si="61"/>
        <v>0.5357142857142857</v>
      </c>
      <c r="AK110" s="102">
        <f t="shared" si="62"/>
        <v>0</v>
      </c>
      <c r="AL110" s="105"/>
      <c r="AM110" s="102">
        <f t="shared" si="63"/>
        <v>2.5869759143621764</v>
      </c>
      <c r="AN110" s="102">
        <f t="shared" si="64"/>
        <v>3.7837837837837842</v>
      </c>
      <c r="AO110" s="102">
        <f t="shared" si="65"/>
        <v>1.4134275618374559</v>
      </c>
      <c r="AP110" s="105"/>
      <c r="AQ110" s="102">
        <f t="shared" si="66"/>
        <v>0.80726538849646823</v>
      </c>
      <c r="AR110" s="102">
        <f t="shared" si="67"/>
        <v>1.520912547528517</v>
      </c>
      <c r="AS110" s="102">
        <f t="shared" si="68"/>
        <v>0</v>
      </c>
      <c r="AT110" s="105"/>
      <c r="AU110" s="102">
        <f t="shared" si="69"/>
        <v>1.4042126379137412</v>
      </c>
      <c r="AV110" s="102">
        <f t="shared" si="70"/>
        <v>2.2222222222222223</v>
      </c>
      <c r="AW110" s="102">
        <f t="shared" si="71"/>
        <v>0.43763676148796499</v>
      </c>
      <c r="AX110" s="105"/>
      <c r="AY110" s="102">
        <f t="shared" si="72"/>
        <v>0.45871559633027525</v>
      </c>
      <c r="AZ110" s="102">
        <f t="shared" si="73"/>
        <v>0.68259385665529015</v>
      </c>
      <c r="BA110" s="102">
        <f t="shared" si="74"/>
        <v>0.1984126984126984</v>
      </c>
      <c r="BB110" s="142"/>
      <c r="BC110" s="102">
        <f t="shared" si="75"/>
        <v>0</v>
      </c>
      <c r="BD110" s="102">
        <f t="shared" si="76"/>
        <v>0</v>
      </c>
      <c r="BE110" s="102">
        <f t="shared" si="77"/>
        <v>0</v>
      </c>
      <c r="BF110" s="101"/>
    </row>
    <row r="111" spans="1:58" ht="15" customHeight="1" x14ac:dyDescent="0.2">
      <c r="A111" s="107" t="s">
        <v>84</v>
      </c>
      <c r="B111" s="263">
        <v>214</v>
      </c>
      <c r="C111" s="263">
        <v>140</v>
      </c>
      <c r="D111" s="263">
        <v>74</v>
      </c>
      <c r="E111" s="263"/>
      <c r="F111" s="263">
        <v>36</v>
      </c>
      <c r="G111" s="263">
        <v>21</v>
      </c>
      <c r="H111" s="263">
        <v>15</v>
      </c>
      <c r="I111" s="263"/>
      <c r="J111" s="263">
        <v>101</v>
      </c>
      <c r="K111" s="263">
        <v>64</v>
      </c>
      <c r="L111" s="263">
        <v>37</v>
      </c>
      <c r="M111" s="263"/>
      <c r="N111" s="263">
        <v>42</v>
      </c>
      <c r="O111" s="263">
        <v>27</v>
      </c>
      <c r="P111" s="263">
        <v>15</v>
      </c>
      <c r="Q111" s="263"/>
      <c r="R111" s="263">
        <v>24</v>
      </c>
      <c r="S111" s="263">
        <v>20</v>
      </c>
      <c r="T111" s="263">
        <v>4</v>
      </c>
      <c r="U111" s="263"/>
      <c r="V111" s="263">
        <v>11</v>
      </c>
      <c r="W111" s="263">
        <v>8</v>
      </c>
      <c r="X111" s="263">
        <v>3</v>
      </c>
      <c r="Y111" s="263"/>
      <c r="Z111" s="263">
        <v>0</v>
      </c>
      <c r="AA111" s="263">
        <v>0</v>
      </c>
      <c r="AB111" s="263">
        <v>0</v>
      </c>
      <c r="AD111" s="107" t="s">
        <v>84</v>
      </c>
      <c r="AE111" s="102">
        <f t="shared" si="57"/>
        <v>1.3948637726502411</v>
      </c>
      <c r="AF111" s="102">
        <f t="shared" si="58"/>
        <v>1.7807173747138132</v>
      </c>
      <c r="AG111" s="102">
        <f t="shared" si="59"/>
        <v>0.98930481283422467</v>
      </c>
      <c r="AH111" s="142"/>
      <c r="AI111" s="102">
        <f t="shared" si="60"/>
        <v>1.3367991088005942</v>
      </c>
      <c r="AJ111" s="102">
        <f t="shared" si="61"/>
        <v>1.4914772727272727</v>
      </c>
      <c r="AK111" s="102">
        <f t="shared" si="62"/>
        <v>1.1673151750972763</v>
      </c>
      <c r="AL111" s="105"/>
      <c r="AM111" s="102">
        <f t="shared" si="63"/>
        <v>3.7296898079763663</v>
      </c>
      <c r="AN111" s="102">
        <f t="shared" si="64"/>
        <v>4.6681254558716265</v>
      </c>
      <c r="AO111" s="102">
        <f t="shared" si="65"/>
        <v>2.7673896783844425</v>
      </c>
      <c r="AP111" s="105"/>
      <c r="AQ111" s="102">
        <f t="shared" si="66"/>
        <v>1.715686274509804</v>
      </c>
      <c r="AR111" s="102">
        <f t="shared" si="67"/>
        <v>2.2131147540983607</v>
      </c>
      <c r="AS111" s="102">
        <f t="shared" si="68"/>
        <v>1.221498371335505</v>
      </c>
      <c r="AT111" s="105"/>
      <c r="AU111" s="102">
        <f t="shared" si="69"/>
        <v>0.94265514532600159</v>
      </c>
      <c r="AV111" s="102">
        <f t="shared" si="70"/>
        <v>1.5060240963855422</v>
      </c>
      <c r="AW111" s="102">
        <f t="shared" si="71"/>
        <v>0.32840722495894908</v>
      </c>
      <c r="AX111" s="105"/>
      <c r="AY111" s="102">
        <f t="shared" si="72"/>
        <v>0.45267489711934156</v>
      </c>
      <c r="AZ111" s="102">
        <f t="shared" si="73"/>
        <v>0.65199674001629992</v>
      </c>
      <c r="BA111" s="102">
        <f t="shared" si="74"/>
        <v>0.24937655860349126</v>
      </c>
      <c r="BB111" s="142"/>
      <c r="BC111" s="102">
        <f t="shared" si="75"/>
        <v>0</v>
      </c>
      <c r="BD111" s="102">
        <f t="shared" si="76"/>
        <v>0</v>
      </c>
      <c r="BE111" s="102">
        <f t="shared" si="77"/>
        <v>0</v>
      </c>
      <c r="BF111" s="101"/>
    </row>
    <row r="112" spans="1:58" ht="15" customHeight="1" x14ac:dyDescent="0.2">
      <c r="A112" s="107" t="s">
        <v>85</v>
      </c>
      <c r="B112" s="263">
        <v>41</v>
      </c>
      <c r="C112" s="263">
        <v>24</v>
      </c>
      <c r="D112" s="263">
        <v>17</v>
      </c>
      <c r="E112" s="263"/>
      <c r="F112" s="263">
        <v>3</v>
      </c>
      <c r="G112" s="263">
        <v>1</v>
      </c>
      <c r="H112" s="263">
        <v>2</v>
      </c>
      <c r="I112" s="263"/>
      <c r="J112" s="263">
        <v>24</v>
      </c>
      <c r="K112" s="263">
        <v>17</v>
      </c>
      <c r="L112" s="263">
        <v>7</v>
      </c>
      <c r="M112" s="263"/>
      <c r="N112" s="263">
        <v>8</v>
      </c>
      <c r="O112" s="263">
        <v>3</v>
      </c>
      <c r="P112" s="263">
        <v>5</v>
      </c>
      <c r="Q112" s="263"/>
      <c r="R112" s="263">
        <v>5</v>
      </c>
      <c r="S112" s="263">
        <v>2</v>
      </c>
      <c r="T112" s="263">
        <v>3</v>
      </c>
      <c r="U112" s="263"/>
      <c r="V112" s="263">
        <v>1</v>
      </c>
      <c r="W112" s="263">
        <v>1</v>
      </c>
      <c r="X112" s="263">
        <v>0</v>
      </c>
      <c r="Y112" s="263"/>
      <c r="Z112" s="263">
        <v>0</v>
      </c>
      <c r="AA112" s="263">
        <v>0</v>
      </c>
      <c r="AB112" s="263">
        <v>0</v>
      </c>
      <c r="AD112" s="107" t="s">
        <v>85</v>
      </c>
      <c r="AE112" s="102">
        <f t="shared" si="57"/>
        <v>1.1123168746608789</v>
      </c>
      <c r="AF112" s="102">
        <f t="shared" si="58"/>
        <v>1.2678288431061806</v>
      </c>
      <c r="AG112" s="102">
        <f t="shared" si="59"/>
        <v>0.94813162297824882</v>
      </c>
      <c r="AH112" s="142"/>
      <c r="AI112" s="102">
        <f t="shared" si="60"/>
        <v>0.44247787610619471</v>
      </c>
      <c r="AJ112" s="102">
        <f t="shared" si="61"/>
        <v>0.29940119760479045</v>
      </c>
      <c r="AK112" s="102">
        <f t="shared" si="62"/>
        <v>0.58139534883720934</v>
      </c>
      <c r="AL112" s="105"/>
      <c r="AM112" s="102">
        <f t="shared" si="63"/>
        <v>3.7676609105180532</v>
      </c>
      <c r="AN112" s="102">
        <f t="shared" si="64"/>
        <v>5.4838709677419359</v>
      </c>
      <c r="AO112" s="102">
        <f t="shared" si="65"/>
        <v>2.1406727828746175</v>
      </c>
      <c r="AP112" s="105"/>
      <c r="AQ112" s="102">
        <f t="shared" si="66"/>
        <v>1.4010507880910683</v>
      </c>
      <c r="AR112" s="102">
        <f t="shared" si="67"/>
        <v>0.99667774086378735</v>
      </c>
      <c r="AS112" s="102">
        <f t="shared" si="68"/>
        <v>1.8518518518518516</v>
      </c>
      <c r="AT112" s="105"/>
      <c r="AU112" s="102">
        <f t="shared" si="69"/>
        <v>0.78247261345852892</v>
      </c>
      <c r="AV112" s="102">
        <f t="shared" si="70"/>
        <v>0.60060060060060061</v>
      </c>
      <c r="AW112" s="102">
        <f t="shared" si="71"/>
        <v>0.98039215686274506</v>
      </c>
      <c r="AX112" s="105"/>
      <c r="AY112" s="102">
        <f t="shared" si="72"/>
        <v>0.17006802721088435</v>
      </c>
      <c r="AZ112" s="102">
        <f t="shared" si="73"/>
        <v>0.34129692832764508</v>
      </c>
      <c r="BA112" s="102">
        <f t="shared" si="74"/>
        <v>0</v>
      </c>
      <c r="BB112" s="142"/>
      <c r="BC112" s="102">
        <f t="shared" si="75"/>
        <v>0</v>
      </c>
      <c r="BD112" s="102">
        <f t="shared" si="76"/>
        <v>0</v>
      </c>
      <c r="BE112" s="102">
        <f t="shared" si="77"/>
        <v>0</v>
      </c>
      <c r="BF112" s="101"/>
    </row>
    <row r="113" spans="1:58" ht="15" customHeight="1" x14ac:dyDescent="0.2">
      <c r="A113" s="107" t="s">
        <v>86</v>
      </c>
      <c r="B113" s="263">
        <v>625</v>
      </c>
      <c r="C113" s="263">
        <v>410</v>
      </c>
      <c r="D113" s="263">
        <v>215</v>
      </c>
      <c r="E113" s="263"/>
      <c r="F113" s="263">
        <v>40</v>
      </c>
      <c r="G113" s="263">
        <v>27</v>
      </c>
      <c r="H113" s="263">
        <v>13</v>
      </c>
      <c r="I113" s="263"/>
      <c r="J113" s="263">
        <v>271</v>
      </c>
      <c r="K113" s="263">
        <v>172</v>
      </c>
      <c r="L113" s="263">
        <v>99</v>
      </c>
      <c r="M113" s="263"/>
      <c r="N113" s="263">
        <v>120</v>
      </c>
      <c r="O113" s="263">
        <v>87</v>
      </c>
      <c r="P113" s="263">
        <v>33</v>
      </c>
      <c r="Q113" s="263"/>
      <c r="R113" s="263">
        <v>113</v>
      </c>
      <c r="S113" s="263">
        <v>73</v>
      </c>
      <c r="T113" s="263">
        <v>40</v>
      </c>
      <c r="U113" s="263"/>
      <c r="V113" s="263">
        <v>59</v>
      </c>
      <c r="W113" s="263">
        <v>39</v>
      </c>
      <c r="X113" s="263">
        <v>20</v>
      </c>
      <c r="Y113" s="263"/>
      <c r="Z113" s="263">
        <v>22</v>
      </c>
      <c r="AA113" s="263">
        <v>12</v>
      </c>
      <c r="AB113" s="263">
        <v>10</v>
      </c>
      <c r="AD113" s="107" t="s">
        <v>86</v>
      </c>
      <c r="AE113" s="102">
        <f t="shared" si="57"/>
        <v>1.4993043227942235</v>
      </c>
      <c r="AF113" s="102">
        <f t="shared" si="58"/>
        <v>1.9067993675006976</v>
      </c>
      <c r="AG113" s="102">
        <f t="shared" si="59"/>
        <v>1.0652001585414188</v>
      </c>
      <c r="AH113" s="142"/>
      <c r="AI113" s="102">
        <f t="shared" si="60"/>
        <v>0.54570259208731242</v>
      </c>
      <c r="AJ113" s="102">
        <f t="shared" si="61"/>
        <v>0.70643642072213508</v>
      </c>
      <c r="AK113" s="102">
        <f t="shared" si="62"/>
        <v>0.37058152793614596</v>
      </c>
      <c r="AL113" s="105"/>
      <c r="AM113" s="102">
        <f t="shared" si="63"/>
        <v>3.738446682301007</v>
      </c>
      <c r="AN113" s="102">
        <f t="shared" si="64"/>
        <v>4.6248991664425922</v>
      </c>
      <c r="AO113" s="102">
        <f t="shared" si="65"/>
        <v>2.8045325779036827</v>
      </c>
      <c r="AP113" s="105"/>
      <c r="AQ113" s="102">
        <f t="shared" si="66"/>
        <v>1.7761989342806392</v>
      </c>
      <c r="AR113" s="102">
        <f t="shared" si="67"/>
        <v>2.4715909090909092</v>
      </c>
      <c r="AS113" s="102">
        <f t="shared" si="68"/>
        <v>1.019777503090235</v>
      </c>
      <c r="AT113" s="105"/>
      <c r="AU113" s="102">
        <f t="shared" si="69"/>
        <v>1.6367323290845885</v>
      </c>
      <c r="AV113" s="102">
        <f t="shared" si="70"/>
        <v>2.048835251192815</v>
      </c>
      <c r="AW113" s="102">
        <f t="shared" si="71"/>
        <v>1.197246333433104</v>
      </c>
      <c r="AX113" s="105"/>
      <c r="AY113" s="102">
        <f t="shared" si="72"/>
        <v>0.84916522740356937</v>
      </c>
      <c r="AZ113" s="102">
        <f t="shared" si="73"/>
        <v>1.1013837898898615</v>
      </c>
      <c r="BA113" s="102">
        <f t="shared" si="74"/>
        <v>0.58702670971529203</v>
      </c>
      <c r="BB113" s="142"/>
      <c r="BC113" s="102">
        <f t="shared" si="75"/>
        <v>0.33851361747961223</v>
      </c>
      <c r="BD113" s="102">
        <f t="shared" si="76"/>
        <v>0.35960443512136647</v>
      </c>
      <c r="BE113" s="102">
        <f t="shared" si="77"/>
        <v>0.31625553447185323</v>
      </c>
      <c r="BF113" s="101"/>
    </row>
    <row r="114" spans="1:58" ht="15" customHeight="1" x14ac:dyDescent="0.2">
      <c r="A114" s="107" t="s">
        <v>87</v>
      </c>
      <c r="B114" s="263">
        <v>306</v>
      </c>
      <c r="C114" s="263">
        <v>187</v>
      </c>
      <c r="D114" s="263">
        <v>119</v>
      </c>
      <c r="E114" s="263"/>
      <c r="F114" s="263">
        <v>11</v>
      </c>
      <c r="G114" s="263">
        <v>5</v>
      </c>
      <c r="H114" s="263">
        <v>6</v>
      </c>
      <c r="I114" s="263"/>
      <c r="J114" s="263">
        <v>131</v>
      </c>
      <c r="K114" s="263">
        <v>87</v>
      </c>
      <c r="L114" s="263">
        <v>44</v>
      </c>
      <c r="M114" s="263"/>
      <c r="N114" s="263">
        <v>91</v>
      </c>
      <c r="O114" s="263">
        <v>45</v>
      </c>
      <c r="P114" s="263">
        <v>46</v>
      </c>
      <c r="Q114" s="263"/>
      <c r="R114" s="263">
        <v>44</v>
      </c>
      <c r="S114" s="263">
        <v>30</v>
      </c>
      <c r="T114" s="263">
        <v>14</v>
      </c>
      <c r="U114" s="263"/>
      <c r="V114" s="263">
        <v>25</v>
      </c>
      <c r="W114" s="263">
        <v>17</v>
      </c>
      <c r="X114" s="263">
        <v>8</v>
      </c>
      <c r="Y114" s="263"/>
      <c r="Z114" s="263">
        <v>4</v>
      </c>
      <c r="AA114" s="263">
        <v>3</v>
      </c>
      <c r="AB114" s="263">
        <v>1</v>
      </c>
      <c r="AD114" s="107" t="s">
        <v>87</v>
      </c>
      <c r="AE114" s="102">
        <f t="shared" si="57"/>
        <v>1.6105263157894738</v>
      </c>
      <c r="AF114" s="102">
        <f t="shared" si="58"/>
        <v>1.9171621898708222</v>
      </c>
      <c r="AG114" s="102">
        <f t="shared" si="59"/>
        <v>1.2870430456413584</v>
      </c>
      <c r="AH114" s="142"/>
      <c r="AI114" s="102">
        <f t="shared" si="60"/>
        <v>0.3359804520464264</v>
      </c>
      <c r="AJ114" s="102">
        <f t="shared" si="61"/>
        <v>0.30506406345332521</v>
      </c>
      <c r="AK114" s="102">
        <f t="shared" si="62"/>
        <v>0.3669724770642202</v>
      </c>
      <c r="AL114" s="105"/>
      <c r="AM114" s="102">
        <f t="shared" si="63"/>
        <v>3.8734476641040807</v>
      </c>
      <c r="AN114" s="102">
        <f t="shared" si="64"/>
        <v>5.040556199304751</v>
      </c>
      <c r="AO114" s="102">
        <f t="shared" si="65"/>
        <v>2.6570048309178742</v>
      </c>
      <c r="AP114" s="105"/>
      <c r="AQ114" s="102">
        <f t="shared" si="66"/>
        <v>2.9963780046098125</v>
      </c>
      <c r="AR114" s="102">
        <f t="shared" si="67"/>
        <v>2.8607755880483152</v>
      </c>
      <c r="AS114" s="102">
        <f t="shared" si="68"/>
        <v>3.1420765027322406</v>
      </c>
      <c r="AT114" s="105"/>
      <c r="AU114" s="102">
        <f t="shared" si="69"/>
        <v>1.4039566049776642</v>
      </c>
      <c r="AV114" s="102">
        <f t="shared" si="70"/>
        <v>1.8259281801582472</v>
      </c>
      <c r="AW114" s="102">
        <f t="shared" si="71"/>
        <v>0.93896713615023475</v>
      </c>
      <c r="AX114" s="105"/>
      <c r="AY114" s="102">
        <f t="shared" si="72"/>
        <v>0.78173858661663531</v>
      </c>
      <c r="AZ114" s="102">
        <f t="shared" si="73"/>
        <v>1.0353227771010962</v>
      </c>
      <c r="BA114" s="102">
        <f t="shared" si="74"/>
        <v>0.51413881748071977</v>
      </c>
      <c r="BB114" s="142"/>
      <c r="BC114" s="102">
        <f t="shared" si="75"/>
        <v>0.13445378151260504</v>
      </c>
      <c r="BD114" s="102">
        <f t="shared" si="76"/>
        <v>0.19595035924232529</v>
      </c>
      <c r="BE114" s="102">
        <f t="shared" si="77"/>
        <v>6.9252077562326875E-2</v>
      </c>
      <c r="BF114" s="101"/>
    </row>
    <row r="115" spans="1:58" ht="15" customHeight="1" x14ac:dyDescent="0.2">
      <c r="A115" s="107" t="s">
        <v>88</v>
      </c>
      <c r="B115" s="263">
        <v>843</v>
      </c>
      <c r="C115" s="263">
        <v>530</v>
      </c>
      <c r="D115" s="263">
        <v>313</v>
      </c>
      <c r="E115" s="263"/>
      <c r="F115" s="263">
        <v>60</v>
      </c>
      <c r="G115" s="263">
        <v>40</v>
      </c>
      <c r="H115" s="263">
        <v>20</v>
      </c>
      <c r="I115" s="263"/>
      <c r="J115" s="263">
        <v>413</v>
      </c>
      <c r="K115" s="263">
        <v>238</v>
      </c>
      <c r="L115" s="263">
        <v>175</v>
      </c>
      <c r="M115" s="263"/>
      <c r="N115" s="263">
        <v>171</v>
      </c>
      <c r="O115" s="263">
        <v>118</v>
      </c>
      <c r="P115" s="263">
        <v>53</v>
      </c>
      <c r="Q115" s="263"/>
      <c r="R115" s="263">
        <v>119</v>
      </c>
      <c r="S115" s="263">
        <v>75</v>
      </c>
      <c r="T115" s="263">
        <v>44</v>
      </c>
      <c r="U115" s="263"/>
      <c r="V115" s="263">
        <v>60</v>
      </c>
      <c r="W115" s="263">
        <v>45</v>
      </c>
      <c r="X115" s="263">
        <v>15</v>
      </c>
      <c r="Y115" s="263"/>
      <c r="Z115" s="263">
        <v>20</v>
      </c>
      <c r="AA115" s="263">
        <v>14</v>
      </c>
      <c r="AB115" s="263">
        <v>6</v>
      </c>
      <c r="AD115" s="107" t="s">
        <v>88</v>
      </c>
      <c r="AE115" s="102">
        <f t="shared" si="57"/>
        <v>3.0864423534580605</v>
      </c>
      <c r="AF115" s="102">
        <f t="shared" si="58"/>
        <v>3.7479669047450677</v>
      </c>
      <c r="AG115" s="102">
        <f t="shared" si="59"/>
        <v>2.3762526571515332</v>
      </c>
      <c r="AH115" s="142"/>
      <c r="AI115" s="102">
        <f t="shared" si="60"/>
        <v>1.2322858903265557</v>
      </c>
      <c r="AJ115" s="102">
        <f t="shared" si="61"/>
        <v>1.5891934843067144</v>
      </c>
      <c r="AK115" s="102">
        <f t="shared" si="62"/>
        <v>0.85034013605442182</v>
      </c>
      <c r="AL115" s="105"/>
      <c r="AM115" s="102">
        <f t="shared" si="63"/>
        <v>8.0209749465915703</v>
      </c>
      <c r="AN115" s="102">
        <f t="shared" si="64"/>
        <v>8.9947089947089935</v>
      </c>
      <c r="AO115" s="102">
        <f t="shared" si="65"/>
        <v>6.991610067918498</v>
      </c>
      <c r="AP115" s="105"/>
      <c r="AQ115" s="102">
        <f t="shared" si="66"/>
        <v>3.825503355704698</v>
      </c>
      <c r="AR115" s="102">
        <f t="shared" si="67"/>
        <v>4.9894291754756868</v>
      </c>
      <c r="AS115" s="102">
        <f t="shared" si="68"/>
        <v>2.5178147268408551</v>
      </c>
      <c r="AT115" s="105"/>
      <c r="AU115" s="102">
        <f t="shared" si="69"/>
        <v>2.7113237639553431</v>
      </c>
      <c r="AV115" s="102">
        <f t="shared" si="70"/>
        <v>3.3083370092633437</v>
      </c>
      <c r="AW115" s="102">
        <f t="shared" si="71"/>
        <v>2.0735155513666355</v>
      </c>
      <c r="AX115" s="105"/>
      <c r="AY115" s="102">
        <f t="shared" si="72"/>
        <v>1.4204545454545454</v>
      </c>
      <c r="AZ115" s="102">
        <f t="shared" si="73"/>
        <v>2.0727775218793183</v>
      </c>
      <c r="BA115" s="102">
        <f t="shared" si="74"/>
        <v>0.73063809059912321</v>
      </c>
      <c r="BB115" s="142"/>
      <c r="BC115" s="102">
        <f t="shared" si="75"/>
        <v>0.47483380816714149</v>
      </c>
      <c r="BD115" s="102">
        <f t="shared" si="76"/>
        <v>0.64367816091954022</v>
      </c>
      <c r="BE115" s="102">
        <f t="shared" si="77"/>
        <v>0.29455081001472755</v>
      </c>
      <c r="BF115" s="101"/>
    </row>
    <row r="116" spans="1:58" ht="15" customHeight="1" x14ac:dyDescent="0.2">
      <c r="A116" s="107" t="s">
        <v>89</v>
      </c>
      <c r="B116" s="263">
        <v>270</v>
      </c>
      <c r="C116" s="263">
        <v>173</v>
      </c>
      <c r="D116" s="263">
        <v>97</v>
      </c>
      <c r="E116" s="263"/>
      <c r="F116" s="263">
        <v>5</v>
      </c>
      <c r="G116" s="263">
        <v>4</v>
      </c>
      <c r="H116" s="263">
        <v>1</v>
      </c>
      <c r="I116" s="263"/>
      <c r="J116" s="263">
        <v>107</v>
      </c>
      <c r="K116" s="263">
        <v>67</v>
      </c>
      <c r="L116" s="263">
        <v>40</v>
      </c>
      <c r="M116" s="263"/>
      <c r="N116" s="263">
        <v>72</v>
      </c>
      <c r="O116" s="263">
        <v>44</v>
      </c>
      <c r="P116" s="263">
        <v>28</v>
      </c>
      <c r="Q116" s="263"/>
      <c r="R116" s="263">
        <v>58</v>
      </c>
      <c r="S116" s="263">
        <v>39</v>
      </c>
      <c r="T116" s="263">
        <v>19</v>
      </c>
      <c r="U116" s="263"/>
      <c r="V116" s="263">
        <v>23</v>
      </c>
      <c r="W116" s="263">
        <v>14</v>
      </c>
      <c r="X116" s="263">
        <v>9</v>
      </c>
      <c r="Y116" s="263"/>
      <c r="Z116" s="263">
        <v>5</v>
      </c>
      <c r="AA116" s="263">
        <v>5</v>
      </c>
      <c r="AB116" s="263">
        <v>0</v>
      </c>
      <c r="AD116" s="107" t="s">
        <v>89</v>
      </c>
      <c r="AE116" s="102">
        <f t="shared" si="57"/>
        <v>2.9990003332222592</v>
      </c>
      <c r="AF116" s="102">
        <f t="shared" si="58"/>
        <v>3.6675853296586811</v>
      </c>
      <c r="AG116" s="102">
        <f t="shared" si="59"/>
        <v>2.263182454503033</v>
      </c>
      <c r="AH116" s="142"/>
      <c r="AI116" s="102">
        <f t="shared" si="60"/>
        <v>0.32743942370661427</v>
      </c>
      <c r="AJ116" s="102">
        <f t="shared" si="61"/>
        <v>0.49079754601226999</v>
      </c>
      <c r="AK116" s="102">
        <f t="shared" si="62"/>
        <v>0.1404494382022472</v>
      </c>
      <c r="AL116" s="105"/>
      <c r="AM116" s="102">
        <f t="shared" si="63"/>
        <v>6.7850348763474955</v>
      </c>
      <c r="AN116" s="102">
        <f t="shared" si="64"/>
        <v>8.3229813664596275</v>
      </c>
      <c r="AO116" s="102">
        <f t="shared" si="65"/>
        <v>5.1813471502590671</v>
      </c>
      <c r="AP116" s="105"/>
      <c r="AQ116" s="102">
        <f t="shared" si="66"/>
        <v>4.986149584487535</v>
      </c>
      <c r="AR116" s="102">
        <f t="shared" si="67"/>
        <v>5.7142857142857144</v>
      </c>
      <c r="AS116" s="102">
        <f t="shared" si="68"/>
        <v>4.154302670623145</v>
      </c>
      <c r="AT116" s="105"/>
      <c r="AU116" s="102">
        <f t="shared" si="69"/>
        <v>3.5913312693498449</v>
      </c>
      <c r="AV116" s="102">
        <f t="shared" si="70"/>
        <v>4.4520547945205475</v>
      </c>
      <c r="AW116" s="102">
        <f t="shared" si="71"/>
        <v>2.5710419485791611</v>
      </c>
      <c r="AX116" s="105"/>
      <c r="AY116" s="102">
        <f t="shared" si="72"/>
        <v>1.5241882041086812</v>
      </c>
      <c r="AZ116" s="102">
        <f t="shared" si="73"/>
        <v>1.8716577540106951</v>
      </c>
      <c r="BA116" s="102">
        <f t="shared" si="74"/>
        <v>1.1826544021024967</v>
      </c>
      <c r="BB116" s="142"/>
      <c r="BC116" s="102">
        <f t="shared" si="75"/>
        <v>0.37565740045078888</v>
      </c>
      <c r="BD116" s="102">
        <f t="shared" si="76"/>
        <v>0.71123755334281646</v>
      </c>
      <c r="BE116" s="102">
        <f t="shared" si="77"/>
        <v>0</v>
      </c>
      <c r="BF116" s="101"/>
    </row>
    <row r="117" spans="1:58" ht="15" customHeight="1" x14ac:dyDescent="0.2">
      <c r="A117" s="153" t="s">
        <v>90</v>
      </c>
      <c r="B117" s="263">
        <v>450</v>
      </c>
      <c r="C117" s="263">
        <v>279</v>
      </c>
      <c r="D117" s="263">
        <v>171</v>
      </c>
      <c r="E117" s="263"/>
      <c r="F117" s="263">
        <v>9</v>
      </c>
      <c r="G117" s="263">
        <v>4</v>
      </c>
      <c r="H117" s="263">
        <v>5</v>
      </c>
      <c r="I117" s="263"/>
      <c r="J117" s="263">
        <v>270</v>
      </c>
      <c r="K117" s="263">
        <v>166</v>
      </c>
      <c r="L117" s="263">
        <v>104</v>
      </c>
      <c r="M117" s="263"/>
      <c r="N117" s="263">
        <v>76</v>
      </c>
      <c r="O117" s="263">
        <v>50</v>
      </c>
      <c r="P117" s="263">
        <v>26</v>
      </c>
      <c r="Q117" s="263"/>
      <c r="R117" s="263">
        <v>64</v>
      </c>
      <c r="S117" s="263">
        <v>37</v>
      </c>
      <c r="T117" s="263">
        <v>27</v>
      </c>
      <c r="U117" s="263"/>
      <c r="V117" s="263">
        <v>21</v>
      </c>
      <c r="W117" s="263">
        <v>14</v>
      </c>
      <c r="X117" s="263">
        <v>7</v>
      </c>
      <c r="Y117" s="263"/>
      <c r="Z117" s="263">
        <v>10</v>
      </c>
      <c r="AA117" s="263">
        <v>8</v>
      </c>
      <c r="AB117" s="263">
        <v>2</v>
      </c>
      <c r="AD117" s="153" t="s">
        <v>90</v>
      </c>
      <c r="AE117" s="102">
        <f t="shared" si="57"/>
        <v>1.1895321173671689</v>
      </c>
      <c r="AF117" s="102">
        <f t="shared" si="58"/>
        <v>1.4271829761113102</v>
      </c>
      <c r="AG117" s="102">
        <f t="shared" si="59"/>
        <v>0.93539740714402941</v>
      </c>
      <c r="AH117" s="142"/>
      <c r="AI117" s="102">
        <f t="shared" si="60"/>
        <v>0.13066202090592335</v>
      </c>
      <c r="AJ117" s="102">
        <f t="shared" si="61"/>
        <v>0.11341083073433512</v>
      </c>
      <c r="AK117" s="102">
        <f t="shared" si="62"/>
        <v>0.1487652484379649</v>
      </c>
      <c r="AL117" s="105"/>
      <c r="AM117" s="102">
        <f t="shared" si="63"/>
        <v>4.216114928169894</v>
      </c>
      <c r="AN117" s="102">
        <f t="shared" si="64"/>
        <v>4.9141503848431025</v>
      </c>
      <c r="AO117" s="102">
        <f t="shared" si="65"/>
        <v>3.4368803701255786</v>
      </c>
      <c r="AP117" s="105"/>
      <c r="AQ117" s="102">
        <f t="shared" si="66"/>
        <v>1.2520593080724876</v>
      </c>
      <c r="AR117" s="102">
        <f t="shared" si="67"/>
        <v>1.5654351909830932</v>
      </c>
      <c r="AS117" s="102">
        <f t="shared" si="68"/>
        <v>0.90403337969401953</v>
      </c>
      <c r="AT117" s="105"/>
      <c r="AU117" s="102">
        <f t="shared" si="69"/>
        <v>1.0389610389610389</v>
      </c>
      <c r="AV117" s="102">
        <f t="shared" si="70"/>
        <v>1.1580594679186227</v>
      </c>
      <c r="AW117" s="102">
        <f t="shared" si="71"/>
        <v>0.91062394603709951</v>
      </c>
      <c r="AX117" s="105"/>
      <c r="AY117" s="102">
        <f t="shared" si="72"/>
        <v>0.34046692607003892</v>
      </c>
      <c r="AZ117" s="102">
        <f t="shared" si="73"/>
        <v>0.4510309278350515</v>
      </c>
      <c r="BA117" s="102">
        <f t="shared" si="74"/>
        <v>0.22845953002610966</v>
      </c>
      <c r="BB117" s="142"/>
      <c r="BC117" s="102">
        <f t="shared" si="75"/>
        <v>0.16286644951140067</v>
      </c>
      <c r="BD117" s="102">
        <f t="shared" si="76"/>
        <v>0.25388765471278957</v>
      </c>
      <c r="BE117" s="102">
        <f t="shared" si="77"/>
        <v>6.6912010705921718E-2</v>
      </c>
      <c r="BF117" s="101"/>
    </row>
    <row r="118" spans="1:58" ht="15" customHeight="1" x14ac:dyDescent="0.2">
      <c r="A118" s="107" t="s">
        <v>91</v>
      </c>
      <c r="B118" s="263">
        <v>462</v>
      </c>
      <c r="C118" s="263">
        <v>249</v>
      </c>
      <c r="D118" s="263">
        <v>213</v>
      </c>
      <c r="E118" s="263"/>
      <c r="F118" s="263">
        <v>21</v>
      </c>
      <c r="G118" s="263">
        <v>12</v>
      </c>
      <c r="H118" s="263">
        <v>9</v>
      </c>
      <c r="I118" s="263"/>
      <c r="J118" s="263">
        <v>109</v>
      </c>
      <c r="K118" s="263">
        <v>64</v>
      </c>
      <c r="L118" s="263">
        <v>45</v>
      </c>
      <c r="M118" s="263"/>
      <c r="N118" s="263">
        <v>149</v>
      </c>
      <c r="O118" s="263">
        <v>81</v>
      </c>
      <c r="P118" s="263">
        <v>68</v>
      </c>
      <c r="Q118" s="263"/>
      <c r="R118" s="263">
        <v>83</v>
      </c>
      <c r="S118" s="263">
        <v>48</v>
      </c>
      <c r="T118" s="263">
        <v>35</v>
      </c>
      <c r="U118" s="263"/>
      <c r="V118" s="263">
        <v>59</v>
      </c>
      <c r="W118" s="263">
        <v>25</v>
      </c>
      <c r="X118" s="263">
        <v>34</v>
      </c>
      <c r="Y118" s="263"/>
      <c r="Z118" s="263">
        <v>41</v>
      </c>
      <c r="AA118" s="263">
        <v>19</v>
      </c>
      <c r="AB118" s="263">
        <v>22</v>
      </c>
      <c r="AD118" s="107" t="s">
        <v>91</v>
      </c>
      <c r="AE118" s="102">
        <f t="shared" si="57"/>
        <v>4.6751669702489371</v>
      </c>
      <c r="AF118" s="102">
        <f t="shared" si="58"/>
        <v>5.0050251256281406</v>
      </c>
      <c r="AG118" s="102">
        <f t="shared" si="59"/>
        <v>4.3407377216221725</v>
      </c>
      <c r="AH118" s="142"/>
      <c r="AI118" s="102">
        <f t="shared" si="60"/>
        <v>1.212471131639723</v>
      </c>
      <c r="AJ118" s="102">
        <f t="shared" si="61"/>
        <v>1.3605442176870748</v>
      </c>
      <c r="AK118" s="102">
        <f t="shared" si="62"/>
        <v>1.0588235294117647</v>
      </c>
      <c r="AL118" s="105"/>
      <c r="AM118" s="102">
        <f t="shared" si="63"/>
        <v>6.3742690058479532</v>
      </c>
      <c r="AN118" s="102">
        <f t="shared" si="64"/>
        <v>7.3142857142857149</v>
      </c>
      <c r="AO118" s="102">
        <f t="shared" si="65"/>
        <v>5.3892215568862278</v>
      </c>
      <c r="AP118" s="105"/>
      <c r="AQ118" s="102">
        <f t="shared" si="66"/>
        <v>9.0030211480362539</v>
      </c>
      <c r="AR118" s="102">
        <f t="shared" si="67"/>
        <v>9.4626168224299061</v>
      </c>
      <c r="AS118" s="102">
        <f t="shared" si="68"/>
        <v>8.5106382978723403</v>
      </c>
      <c r="AT118" s="105"/>
      <c r="AU118" s="102">
        <f t="shared" si="69"/>
        <v>5.2070263488080304</v>
      </c>
      <c r="AV118" s="102">
        <f t="shared" si="70"/>
        <v>6.0682680151706698</v>
      </c>
      <c r="AW118" s="102">
        <f t="shared" si="71"/>
        <v>4.3586550435865501</v>
      </c>
      <c r="AX118" s="105"/>
      <c r="AY118" s="102">
        <f t="shared" si="72"/>
        <v>3.6600496277915631</v>
      </c>
      <c r="AZ118" s="102">
        <f t="shared" si="73"/>
        <v>3.1055900621118013</v>
      </c>
      <c r="BA118" s="102">
        <f t="shared" si="74"/>
        <v>4.2131350681536555</v>
      </c>
      <c r="BB118" s="142"/>
      <c r="BC118" s="102">
        <f t="shared" si="75"/>
        <v>2.5965801139961999</v>
      </c>
      <c r="BD118" s="102">
        <f t="shared" si="76"/>
        <v>2.4804177545691903</v>
      </c>
      <c r="BE118" s="102">
        <f t="shared" si="77"/>
        <v>2.7060270602706029</v>
      </c>
      <c r="BF118" s="101"/>
    </row>
    <row r="119" spans="1:58" ht="15" customHeight="1" x14ac:dyDescent="0.2">
      <c r="A119" s="107" t="s">
        <v>92</v>
      </c>
      <c r="B119" s="263">
        <v>458</v>
      </c>
      <c r="C119" s="263">
        <v>286</v>
      </c>
      <c r="D119" s="263">
        <v>172</v>
      </c>
      <c r="E119" s="263"/>
      <c r="F119" s="263">
        <v>28</v>
      </c>
      <c r="G119" s="263">
        <v>21</v>
      </c>
      <c r="H119" s="263">
        <v>7</v>
      </c>
      <c r="I119" s="263"/>
      <c r="J119" s="263">
        <v>193</v>
      </c>
      <c r="K119" s="263">
        <v>117</v>
      </c>
      <c r="L119" s="263">
        <v>76</v>
      </c>
      <c r="M119" s="263"/>
      <c r="N119" s="263">
        <v>98</v>
      </c>
      <c r="O119" s="263">
        <v>62</v>
      </c>
      <c r="P119" s="263">
        <v>36</v>
      </c>
      <c r="Q119" s="263"/>
      <c r="R119" s="263">
        <v>72</v>
      </c>
      <c r="S119" s="263">
        <v>44</v>
      </c>
      <c r="T119" s="263">
        <v>28</v>
      </c>
      <c r="U119" s="263"/>
      <c r="V119" s="263">
        <v>58</v>
      </c>
      <c r="W119" s="263">
        <v>35</v>
      </c>
      <c r="X119" s="263">
        <v>23</v>
      </c>
      <c r="Y119" s="263"/>
      <c r="Z119" s="263">
        <v>9</v>
      </c>
      <c r="AA119" s="263">
        <v>7</v>
      </c>
      <c r="AB119" s="263">
        <v>2</v>
      </c>
      <c r="AD119" s="107" t="s">
        <v>92</v>
      </c>
      <c r="AE119" s="102">
        <f t="shared" si="57"/>
        <v>1.3633386914329941</v>
      </c>
      <c r="AF119" s="102">
        <f t="shared" si="58"/>
        <v>1.6827488820899035</v>
      </c>
      <c r="AG119" s="102">
        <f t="shared" si="59"/>
        <v>1.0362694300518136</v>
      </c>
      <c r="AH119" s="142"/>
      <c r="AI119" s="102">
        <f t="shared" si="60"/>
        <v>0.46573519627411841</v>
      </c>
      <c r="AJ119" s="102">
        <f t="shared" si="61"/>
        <v>0.69559456773766148</v>
      </c>
      <c r="AK119" s="102">
        <f t="shared" si="62"/>
        <v>0.23387905111927834</v>
      </c>
      <c r="AL119" s="105"/>
      <c r="AM119" s="102">
        <f t="shared" si="63"/>
        <v>3.3477883781439726</v>
      </c>
      <c r="AN119" s="102">
        <f t="shared" si="64"/>
        <v>3.9593908629441623</v>
      </c>
      <c r="AO119" s="102">
        <f t="shared" si="65"/>
        <v>2.7046263345195731</v>
      </c>
      <c r="AP119" s="105"/>
      <c r="AQ119" s="102">
        <f t="shared" si="66"/>
        <v>1.8410670674431713</v>
      </c>
      <c r="AR119" s="102">
        <f t="shared" si="67"/>
        <v>2.3108460678345133</v>
      </c>
      <c r="AS119" s="102">
        <f t="shared" si="68"/>
        <v>1.3636363636363635</v>
      </c>
      <c r="AT119" s="105"/>
      <c r="AU119" s="102">
        <f t="shared" si="69"/>
        <v>1.2680521310320536</v>
      </c>
      <c r="AV119" s="102">
        <f t="shared" si="70"/>
        <v>1.5395381385584324</v>
      </c>
      <c r="AW119" s="102">
        <f t="shared" si="71"/>
        <v>0.99290780141843982</v>
      </c>
      <c r="AX119" s="105"/>
      <c r="AY119" s="102">
        <f t="shared" si="72"/>
        <v>1.05858733345501</v>
      </c>
      <c r="AZ119" s="102">
        <f t="shared" si="73"/>
        <v>1.260806916426513</v>
      </c>
      <c r="BA119" s="102">
        <f t="shared" si="74"/>
        <v>0.85090640029596742</v>
      </c>
      <c r="BB119" s="142"/>
      <c r="BC119" s="102">
        <f t="shared" si="75"/>
        <v>0.16863406408094433</v>
      </c>
      <c r="BD119" s="102">
        <f t="shared" si="76"/>
        <v>0.25878003696857671</v>
      </c>
      <c r="BE119" s="102">
        <f t="shared" si="77"/>
        <v>7.598784194528875E-2</v>
      </c>
      <c r="BF119" s="101"/>
    </row>
    <row r="120" spans="1:58" ht="15" customHeight="1" x14ac:dyDescent="0.2">
      <c r="A120" s="107" t="s">
        <v>93</v>
      </c>
      <c r="B120" s="263">
        <v>337</v>
      </c>
      <c r="C120" s="263">
        <v>220</v>
      </c>
      <c r="D120" s="263">
        <v>117</v>
      </c>
      <c r="E120" s="263"/>
      <c r="F120" s="263">
        <v>27</v>
      </c>
      <c r="G120" s="263">
        <v>16</v>
      </c>
      <c r="H120" s="263">
        <v>11</v>
      </c>
      <c r="I120" s="263"/>
      <c r="J120" s="263">
        <v>133</v>
      </c>
      <c r="K120" s="263">
        <v>77</v>
      </c>
      <c r="L120" s="263">
        <v>56</v>
      </c>
      <c r="M120" s="263"/>
      <c r="N120" s="263">
        <v>91</v>
      </c>
      <c r="O120" s="263">
        <v>64</v>
      </c>
      <c r="P120" s="263">
        <v>27</v>
      </c>
      <c r="Q120" s="263"/>
      <c r="R120" s="263">
        <v>58</v>
      </c>
      <c r="S120" s="263">
        <v>40</v>
      </c>
      <c r="T120" s="263">
        <v>18</v>
      </c>
      <c r="U120" s="263"/>
      <c r="V120" s="263">
        <v>24</v>
      </c>
      <c r="W120" s="263">
        <v>20</v>
      </c>
      <c r="X120" s="263">
        <v>4</v>
      </c>
      <c r="Y120" s="263"/>
      <c r="Z120" s="263">
        <v>4</v>
      </c>
      <c r="AA120" s="263">
        <v>3</v>
      </c>
      <c r="AB120" s="263">
        <v>1</v>
      </c>
      <c r="AD120" s="107" t="s">
        <v>93</v>
      </c>
      <c r="AE120" s="102">
        <f t="shared" si="57"/>
        <v>3.948910241387392</v>
      </c>
      <c r="AF120" s="102">
        <f t="shared" si="58"/>
        <v>5.0505050505050502</v>
      </c>
      <c r="AG120" s="102">
        <f t="shared" si="59"/>
        <v>2.8003829583532793</v>
      </c>
      <c r="AH120" s="142"/>
      <c r="AI120" s="102">
        <f t="shared" si="60"/>
        <v>1.8404907975460123</v>
      </c>
      <c r="AJ120" s="102">
        <f t="shared" si="61"/>
        <v>2.0915032679738559</v>
      </c>
      <c r="AK120" s="102">
        <f t="shared" si="62"/>
        <v>1.566951566951567</v>
      </c>
      <c r="AL120" s="105"/>
      <c r="AM120" s="102">
        <f t="shared" si="63"/>
        <v>8.2506203473945412</v>
      </c>
      <c r="AN120" s="102">
        <f t="shared" si="64"/>
        <v>9.6977329974811077</v>
      </c>
      <c r="AO120" s="102">
        <f t="shared" si="65"/>
        <v>6.8459657701711487</v>
      </c>
      <c r="AP120" s="105"/>
      <c r="AQ120" s="102">
        <f t="shared" si="66"/>
        <v>6.467661691542288</v>
      </c>
      <c r="AR120" s="102">
        <f t="shared" si="67"/>
        <v>8.6137281292059225</v>
      </c>
      <c r="AS120" s="102">
        <f t="shared" si="68"/>
        <v>4.0662650602409638</v>
      </c>
      <c r="AT120" s="105"/>
      <c r="AU120" s="102">
        <f t="shared" si="69"/>
        <v>4.1816870944484492</v>
      </c>
      <c r="AV120" s="102">
        <f t="shared" si="70"/>
        <v>5.563282336578582</v>
      </c>
      <c r="AW120" s="102">
        <f t="shared" si="71"/>
        <v>2.6946107784431139</v>
      </c>
      <c r="AX120" s="105"/>
      <c r="AY120" s="102">
        <f t="shared" si="72"/>
        <v>1.7897091722595078</v>
      </c>
      <c r="AZ120" s="102">
        <f t="shared" si="73"/>
        <v>2.9325513196480939</v>
      </c>
      <c r="BA120" s="102">
        <f t="shared" si="74"/>
        <v>0.60698027314112291</v>
      </c>
      <c r="BB120" s="142"/>
      <c r="BC120" s="102">
        <f t="shared" si="75"/>
        <v>0.30303030303030304</v>
      </c>
      <c r="BD120" s="102">
        <f t="shared" si="76"/>
        <v>0.45941807044410415</v>
      </c>
      <c r="BE120" s="102">
        <f t="shared" si="77"/>
        <v>0.14992503748125938</v>
      </c>
      <c r="BF120" s="101"/>
    </row>
    <row r="121" spans="1:58" ht="15" customHeight="1" x14ac:dyDescent="0.2">
      <c r="A121" s="107" t="s">
        <v>94</v>
      </c>
      <c r="B121" s="263">
        <v>252</v>
      </c>
      <c r="C121" s="263">
        <v>169</v>
      </c>
      <c r="D121" s="263">
        <v>83</v>
      </c>
      <c r="E121" s="263"/>
      <c r="F121" s="263">
        <v>13</v>
      </c>
      <c r="G121" s="263">
        <v>10</v>
      </c>
      <c r="H121" s="263">
        <v>3</v>
      </c>
      <c r="I121" s="263"/>
      <c r="J121" s="263">
        <v>83</v>
      </c>
      <c r="K121" s="263">
        <v>56</v>
      </c>
      <c r="L121" s="263">
        <v>27</v>
      </c>
      <c r="M121" s="263"/>
      <c r="N121" s="263">
        <v>90</v>
      </c>
      <c r="O121" s="263">
        <v>59</v>
      </c>
      <c r="P121" s="263">
        <v>31</v>
      </c>
      <c r="Q121" s="263"/>
      <c r="R121" s="263">
        <v>39</v>
      </c>
      <c r="S121" s="263">
        <v>27</v>
      </c>
      <c r="T121" s="263">
        <v>12</v>
      </c>
      <c r="U121" s="263"/>
      <c r="V121" s="263">
        <v>27</v>
      </c>
      <c r="W121" s="263">
        <v>17</v>
      </c>
      <c r="X121" s="263">
        <v>10</v>
      </c>
      <c r="Y121" s="263"/>
      <c r="Z121" s="263">
        <v>0</v>
      </c>
      <c r="AA121" s="263">
        <v>0</v>
      </c>
      <c r="AB121" s="263">
        <v>0</v>
      </c>
      <c r="AD121" s="107" t="s">
        <v>94</v>
      </c>
      <c r="AE121" s="102">
        <f t="shared" si="57"/>
        <v>1.8877818563188253</v>
      </c>
      <c r="AF121" s="102">
        <f t="shared" si="58"/>
        <v>2.4585394239162057</v>
      </c>
      <c r="AG121" s="102">
        <f t="shared" si="59"/>
        <v>1.281853281853282</v>
      </c>
      <c r="AH121" s="142"/>
      <c r="AI121" s="102">
        <f t="shared" si="60"/>
        <v>0.56942619360490587</v>
      </c>
      <c r="AJ121" s="102">
        <f t="shared" si="61"/>
        <v>0.85470085470085477</v>
      </c>
      <c r="AK121" s="102">
        <f t="shared" si="62"/>
        <v>0.26954177897574128</v>
      </c>
      <c r="AL121" s="105"/>
      <c r="AM121" s="102">
        <f t="shared" si="63"/>
        <v>3.4830046160302142</v>
      </c>
      <c r="AN121" s="102">
        <f t="shared" si="64"/>
        <v>4.5307443365695796</v>
      </c>
      <c r="AO121" s="102">
        <f t="shared" si="65"/>
        <v>2.3539668700959022</v>
      </c>
      <c r="AP121" s="105"/>
      <c r="AQ121" s="102">
        <f t="shared" si="66"/>
        <v>4.2333019755409218</v>
      </c>
      <c r="AR121" s="102">
        <f t="shared" si="67"/>
        <v>5.2678571428571432</v>
      </c>
      <c r="AS121" s="102">
        <f t="shared" si="68"/>
        <v>3.0815109343936382</v>
      </c>
      <c r="AT121" s="105"/>
      <c r="AU121" s="102">
        <f t="shared" si="69"/>
        <v>1.7767653758542141</v>
      </c>
      <c r="AV121" s="102">
        <f t="shared" si="70"/>
        <v>2.3175965665236049</v>
      </c>
      <c r="AW121" s="102">
        <f t="shared" si="71"/>
        <v>1.1650485436893203</v>
      </c>
      <c r="AX121" s="105"/>
      <c r="AY121" s="102">
        <f t="shared" si="72"/>
        <v>1.2162162162162162</v>
      </c>
      <c r="AZ121" s="102">
        <f t="shared" si="73"/>
        <v>1.5044247787610618</v>
      </c>
      <c r="BA121" s="102">
        <f t="shared" si="74"/>
        <v>0.91743119266055051</v>
      </c>
      <c r="BB121" s="142"/>
      <c r="BC121" s="102">
        <f t="shared" si="75"/>
        <v>0</v>
      </c>
      <c r="BD121" s="102">
        <f t="shared" si="76"/>
        <v>0</v>
      </c>
      <c r="BE121" s="102">
        <f t="shared" si="77"/>
        <v>0</v>
      </c>
      <c r="BF121" s="101"/>
    </row>
    <row r="122" spans="1:58" ht="15" customHeight="1" x14ac:dyDescent="0.2">
      <c r="A122" s="107" t="s">
        <v>95</v>
      </c>
      <c r="B122" s="263">
        <v>116</v>
      </c>
      <c r="C122" s="263">
        <v>74</v>
      </c>
      <c r="D122" s="263">
        <v>42</v>
      </c>
      <c r="E122" s="263"/>
      <c r="F122" s="263">
        <v>11</v>
      </c>
      <c r="G122" s="263">
        <v>10</v>
      </c>
      <c r="H122" s="263">
        <v>1</v>
      </c>
      <c r="I122" s="263"/>
      <c r="J122" s="263">
        <v>38</v>
      </c>
      <c r="K122" s="263">
        <v>24</v>
      </c>
      <c r="L122" s="263">
        <v>14</v>
      </c>
      <c r="M122" s="263"/>
      <c r="N122" s="263">
        <v>23</v>
      </c>
      <c r="O122" s="263">
        <v>11</v>
      </c>
      <c r="P122" s="263">
        <v>12</v>
      </c>
      <c r="Q122" s="263"/>
      <c r="R122" s="263">
        <v>23</v>
      </c>
      <c r="S122" s="263">
        <v>15</v>
      </c>
      <c r="T122" s="263">
        <v>8</v>
      </c>
      <c r="U122" s="263"/>
      <c r="V122" s="263">
        <v>11</v>
      </c>
      <c r="W122" s="263">
        <v>9</v>
      </c>
      <c r="X122" s="263">
        <v>2</v>
      </c>
      <c r="Y122" s="263"/>
      <c r="Z122" s="263">
        <v>10</v>
      </c>
      <c r="AA122" s="263">
        <v>5</v>
      </c>
      <c r="AB122" s="263">
        <v>5</v>
      </c>
      <c r="AD122" s="107" t="s">
        <v>95</v>
      </c>
      <c r="AE122" s="102">
        <f t="shared" si="57"/>
        <v>1.5497661990647962</v>
      </c>
      <c r="AF122" s="102">
        <f t="shared" si="58"/>
        <v>1.9185895773917554</v>
      </c>
      <c r="AG122" s="102">
        <f t="shared" si="59"/>
        <v>1.1576626240352812</v>
      </c>
      <c r="AH122" s="142"/>
      <c r="AI122" s="102">
        <f t="shared" si="60"/>
        <v>0.87649402390438258</v>
      </c>
      <c r="AJ122" s="102">
        <f t="shared" si="61"/>
        <v>1.639344262295082</v>
      </c>
      <c r="AK122" s="102">
        <f t="shared" si="62"/>
        <v>0.15503875968992248</v>
      </c>
      <c r="AL122" s="105"/>
      <c r="AM122" s="102">
        <f t="shared" si="63"/>
        <v>2.755620014503263</v>
      </c>
      <c r="AN122" s="102">
        <f t="shared" si="64"/>
        <v>3.2876712328767121</v>
      </c>
      <c r="AO122" s="102">
        <f t="shared" si="65"/>
        <v>2.157164869029276</v>
      </c>
      <c r="AP122" s="105"/>
      <c r="AQ122" s="102">
        <f t="shared" si="66"/>
        <v>1.9279128248113997</v>
      </c>
      <c r="AR122" s="102">
        <f t="shared" si="67"/>
        <v>1.8151815181518154</v>
      </c>
      <c r="AS122" s="102">
        <f t="shared" si="68"/>
        <v>2.0442930153321974</v>
      </c>
      <c r="AT122" s="105"/>
      <c r="AU122" s="102">
        <f t="shared" si="69"/>
        <v>1.8623481781376521</v>
      </c>
      <c r="AV122" s="102">
        <f t="shared" si="70"/>
        <v>2.2970903522205206</v>
      </c>
      <c r="AW122" s="102">
        <f t="shared" si="71"/>
        <v>1.3745704467353952</v>
      </c>
      <c r="AX122" s="105"/>
      <c r="AY122" s="102">
        <f t="shared" si="72"/>
        <v>0.87370929308975376</v>
      </c>
      <c r="AZ122" s="102">
        <f t="shared" si="73"/>
        <v>1.4084507042253522</v>
      </c>
      <c r="BA122" s="102">
        <f t="shared" si="74"/>
        <v>0.32258064516129031</v>
      </c>
      <c r="BB122" s="142"/>
      <c r="BC122" s="102">
        <f t="shared" si="75"/>
        <v>0.85910652920962205</v>
      </c>
      <c r="BD122" s="102">
        <f t="shared" si="76"/>
        <v>0.80775444264943452</v>
      </c>
      <c r="BE122" s="102">
        <f t="shared" si="77"/>
        <v>0.91743119266055051</v>
      </c>
      <c r="BF122" s="101"/>
    </row>
    <row r="123" spans="1:58" ht="15" customHeight="1" x14ac:dyDescent="0.2">
      <c r="A123" s="107" t="s">
        <v>96</v>
      </c>
      <c r="B123" s="263">
        <v>225</v>
      </c>
      <c r="C123" s="263">
        <v>157</v>
      </c>
      <c r="D123" s="263">
        <v>68</v>
      </c>
      <c r="E123" s="263"/>
      <c r="F123" s="263">
        <v>18</v>
      </c>
      <c r="G123" s="263">
        <v>11</v>
      </c>
      <c r="H123" s="263">
        <v>7</v>
      </c>
      <c r="I123" s="263"/>
      <c r="J123" s="263">
        <v>103</v>
      </c>
      <c r="K123" s="263">
        <v>72</v>
      </c>
      <c r="L123" s="263">
        <v>31</v>
      </c>
      <c r="M123" s="263"/>
      <c r="N123" s="263">
        <v>49</v>
      </c>
      <c r="O123" s="263">
        <v>35</v>
      </c>
      <c r="P123" s="263">
        <v>14</v>
      </c>
      <c r="Q123" s="263"/>
      <c r="R123" s="263">
        <v>25</v>
      </c>
      <c r="S123" s="263">
        <v>20</v>
      </c>
      <c r="T123" s="263">
        <v>5</v>
      </c>
      <c r="U123" s="263"/>
      <c r="V123" s="263">
        <v>29</v>
      </c>
      <c r="W123" s="263">
        <v>18</v>
      </c>
      <c r="X123" s="263">
        <v>11</v>
      </c>
      <c r="Y123" s="263"/>
      <c r="Z123" s="263">
        <v>1</v>
      </c>
      <c r="AA123" s="263">
        <v>1</v>
      </c>
      <c r="AB123" s="263">
        <v>0</v>
      </c>
      <c r="AD123" s="107" t="s">
        <v>96</v>
      </c>
      <c r="AE123" s="102">
        <f t="shared" si="57"/>
        <v>1.993090619186819</v>
      </c>
      <c r="AF123" s="102">
        <f t="shared" si="58"/>
        <v>2.6755282890252214</v>
      </c>
      <c r="AG123" s="102">
        <f t="shared" si="59"/>
        <v>1.2543811104962184</v>
      </c>
      <c r="AH123" s="142"/>
      <c r="AI123" s="102">
        <f t="shared" si="60"/>
        <v>0.97087378640776689</v>
      </c>
      <c r="AJ123" s="102">
        <f t="shared" si="61"/>
        <v>1.1398963730569949</v>
      </c>
      <c r="AK123" s="102">
        <f t="shared" si="62"/>
        <v>0.78740157480314954</v>
      </c>
      <c r="AL123" s="105"/>
      <c r="AM123" s="102">
        <f t="shared" si="63"/>
        <v>4.9710424710424705</v>
      </c>
      <c r="AN123" s="102">
        <f t="shared" si="64"/>
        <v>6.8441064638783269</v>
      </c>
      <c r="AO123" s="102">
        <f t="shared" si="65"/>
        <v>3.0392156862745097</v>
      </c>
      <c r="AP123" s="105"/>
      <c r="AQ123" s="102">
        <f t="shared" si="66"/>
        <v>2.7267668336115749</v>
      </c>
      <c r="AR123" s="102">
        <f t="shared" si="67"/>
        <v>3.7313432835820892</v>
      </c>
      <c r="AS123" s="102">
        <f t="shared" si="68"/>
        <v>1.6298020954598369</v>
      </c>
      <c r="AT123" s="105"/>
      <c r="AU123" s="102">
        <f t="shared" si="69"/>
        <v>1.3419216317767042</v>
      </c>
      <c r="AV123" s="102">
        <f t="shared" si="70"/>
        <v>2.0040080160320639</v>
      </c>
      <c r="AW123" s="102">
        <f t="shared" si="71"/>
        <v>0.57803468208092479</v>
      </c>
      <c r="AX123" s="105"/>
      <c r="AY123" s="102">
        <f t="shared" si="72"/>
        <v>1.5474919957310567</v>
      </c>
      <c r="AZ123" s="102">
        <f t="shared" si="73"/>
        <v>1.8575851393188854</v>
      </c>
      <c r="BA123" s="102">
        <f t="shared" si="74"/>
        <v>1.2154696132596685</v>
      </c>
      <c r="BB123" s="142"/>
      <c r="BC123" s="102">
        <f t="shared" si="75"/>
        <v>5.4674685620557675E-2</v>
      </c>
      <c r="BD123" s="102">
        <f t="shared" si="76"/>
        <v>0.10570824524312897</v>
      </c>
      <c r="BE123" s="102">
        <f t="shared" si="77"/>
        <v>0</v>
      </c>
      <c r="BF123" s="101"/>
    </row>
    <row r="124" spans="1:58" ht="15" customHeight="1" x14ac:dyDescent="0.2">
      <c r="A124" s="107" t="s">
        <v>97</v>
      </c>
      <c r="B124" s="263">
        <v>124</v>
      </c>
      <c r="C124" s="263">
        <v>86</v>
      </c>
      <c r="D124" s="263">
        <v>38</v>
      </c>
      <c r="E124" s="263"/>
      <c r="F124" s="263">
        <v>9</v>
      </c>
      <c r="G124" s="263">
        <v>7</v>
      </c>
      <c r="H124" s="263">
        <v>2</v>
      </c>
      <c r="I124" s="263"/>
      <c r="J124" s="263">
        <v>64</v>
      </c>
      <c r="K124" s="263">
        <v>45</v>
      </c>
      <c r="L124" s="263">
        <v>19</v>
      </c>
      <c r="M124" s="263"/>
      <c r="N124" s="263">
        <v>27</v>
      </c>
      <c r="O124" s="263">
        <v>17</v>
      </c>
      <c r="P124" s="263">
        <v>10</v>
      </c>
      <c r="Q124" s="263"/>
      <c r="R124" s="263">
        <v>8</v>
      </c>
      <c r="S124" s="263">
        <v>5</v>
      </c>
      <c r="T124" s="263">
        <v>3</v>
      </c>
      <c r="U124" s="263"/>
      <c r="V124" s="263">
        <v>15</v>
      </c>
      <c r="W124" s="263">
        <v>11</v>
      </c>
      <c r="X124" s="263">
        <v>4</v>
      </c>
      <c r="Y124" s="263"/>
      <c r="Z124" s="263">
        <v>1</v>
      </c>
      <c r="AA124" s="263">
        <v>1</v>
      </c>
      <c r="AB124" s="263">
        <v>0</v>
      </c>
      <c r="AD124" s="107" t="s">
        <v>97</v>
      </c>
      <c r="AE124" s="102">
        <f t="shared" si="57"/>
        <v>1.7598637524836787</v>
      </c>
      <c r="AF124" s="102">
        <f t="shared" si="58"/>
        <v>2.3816117418997509</v>
      </c>
      <c r="AG124" s="102">
        <f t="shared" si="59"/>
        <v>1.1062590975254729</v>
      </c>
      <c r="AH124" s="142"/>
      <c r="AI124" s="102">
        <f t="shared" si="60"/>
        <v>0.72580645161290325</v>
      </c>
      <c r="AJ124" s="102">
        <f t="shared" si="61"/>
        <v>1.1235955056179776</v>
      </c>
      <c r="AK124" s="102">
        <f t="shared" si="62"/>
        <v>0.32414910858995138</v>
      </c>
      <c r="AL124" s="105"/>
      <c r="AM124" s="102">
        <f t="shared" si="63"/>
        <v>5.0713153724247224</v>
      </c>
      <c r="AN124" s="102">
        <f t="shared" si="64"/>
        <v>7.0202808112324488</v>
      </c>
      <c r="AO124" s="102">
        <f t="shared" si="65"/>
        <v>3.0595813204508859</v>
      </c>
      <c r="AP124" s="105"/>
      <c r="AQ124" s="102">
        <f t="shared" si="66"/>
        <v>2.4236983842010771</v>
      </c>
      <c r="AR124" s="102">
        <f t="shared" si="67"/>
        <v>2.9360967184801381</v>
      </c>
      <c r="AS124" s="102">
        <f t="shared" si="68"/>
        <v>1.8691588785046727</v>
      </c>
      <c r="AT124" s="105"/>
      <c r="AU124" s="102">
        <f t="shared" si="69"/>
        <v>0.68551842330762647</v>
      </c>
      <c r="AV124" s="102">
        <f t="shared" si="70"/>
        <v>0.84033613445378152</v>
      </c>
      <c r="AW124" s="102">
        <f t="shared" si="71"/>
        <v>0.52447552447552448</v>
      </c>
      <c r="AX124" s="105"/>
      <c r="AY124" s="102">
        <f t="shared" si="72"/>
        <v>1.2831479897348161</v>
      </c>
      <c r="AZ124" s="102">
        <f t="shared" si="73"/>
        <v>1.8242122719734661</v>
      </c>
      <c r="BA124" s="102">
        <f t="shared" si="74"/>
        <v>0.70671378091872794</v>
      </c>
      <c r="BB124" s="142"/>
      <c r="BC124" s="102">
        <f t="shared" si="75"/>
        <v>9.1407678244972576E-2</v>
      </c>
      <c r="BD124" s="102">
        <f t="shared" si="76"/>
        <v>0.17543859649122806</v>
      </c>
      <c r="BE124" s="102">
        <f t="shared" si="77"/>
        <v>0</v>
      </c>
      <c r="BF124" s="101"/>
    </row>
    <row r="125" spans="1:58" ht="15" customHeight="1" x14ac:dyDescent="0.2">
      <c r="A125" s="107" t="s">
        <v>98</v>
      </c>
      <c r="B125" s="263">
        <v>531</v>
      </c>
      <c r="C125" s="263">
        <v>343</v>
      </c>
      <c r="D125" s="263">
        <v>188</v>
      </c>
      <c r="E125" s="263"/>
      <c r="F125" s="263">
        <v>25</v>
      </c>
      <c r="G125" s="263">
        <v>16</v>
      </c>
      <c r="H125" s="263">
        <v>9</v>
      </c>
      <c r="I125" s="263"/>
      <c r="J125" s="263">
        <v>228</v>
      </c>
      <c r="K125" s="263">
        <v>136</v>
      </c>
      <c r="L125" s="263">
        <v>92</v>
      </c>
      <c r="M125" s="263"/>
      <c r="N125" s="263">
        <v>149</v>
      </c>
      <c r="O125" s="263">
        <v>101</v>
      </c>
      <c r="P125" s="263">
        <v>48</v>
      </c>
      <c r="Q125" s="263"/>
      <c r="R125" s="263">
        <v>63</v>
      </c>
      <c r="S125" s="263">
        <v>43</v>
      </c>
      <c r="T125" s="263">
        <v>20</v>
      </c>
      <c r="U125" s="263"/>
      <c r="V125" s="263">
        <v>45</v>
      </c>
      <c r="W125" s="263">
        <v>33</v>
      </c>
      <c r="X125" s="263">
        <v>12</v>
      </c>
      <c r="Y125" s="263"/>
      <c r="Z125" s="263">
        <v>21</v>
      </c>
      <c r="AA125" s="263">
        <v>14</v>
      </c>
      <c r="AB125" s="263">
        <v>7</v>
      </c>
      <c r="AD125" s="107" t="s">
        <v>98</v>
      </c>
      <c r="AE125" s="102">
        <f t="shared" si="57"/>
        <v>3.5630409984566866</v>
      </c>
      <c r="AF125" s="102">
        <f t="shared" si="58"/>
        <v>4.4574398960363872</v>
      </c>
      <c r="AG125" s="102">
        <f t="shared" si="59"/>
        <v>2.6082130965593784</v>
      </c>
      <c r="AH125" s="142"/>
      <c r="AI125" s="102">
        <f t="shared" si="60"/>
        <v>0.98463962189838528</v>
      </c>
      <c r="AJ125" s="102">
        <f t="shared" si="61"/>
        <v>1.194921583271098</v>
      </c>
      <c r="AK125" s="102">
        <f t="shared" si="62"/>
        <v>0.75</v>
      </c>
      <c r="AL125" s="105"/>
      <c r="AM125" s="102">
        <f t="shared" si="63"/>
        <v>8.4507042253521121</v>
      </c>
      <c r="AN125" s="102">
        <f t="shared" si="64"/>
        <v>9.7073518915060681</v>
      </c>
      <c r="AO125" s="102">
        <f t="shared" si="65"/>
        <v>7.0932922127987661</v>
      </c>
      <c r="AP125" s="105"/>
      <c r="AQ125" s="102">
        <f t="shared" si="66"/>
        <v>6.1748860339825944</v>
      </c>
      <c r="AR125" s="102">
        <f t="shared" si="67"/>
        <v>8.1451612903225801</v>
      </c>
      <c r="AS125" s="102">
        <f t="shared" si="68"/>
        <v>4.0920716112531972</v>
      </c>
      <c r="AT125" s="105"/>
      <c r="AU125" s="102">
        <f t="shared" si="69"/>
        <v>2.5756336876533115</v>
      </c>
      <c r="AV125" s="102">
        <f t="shared" si="70"/>
        <v>3.4761519805982215</v>
      </c>
      <c r="AW125" s="102">
        <f t="shared" si="71"/>
        <v>1.6542597187758479</v>
      </c>
      <c r="AX125" s="105"/>
      <c r="AY125" s="102">
        <f t="shared" si="72"/>
        <v>1.7557549746390948</v>
      </c>
      <c r="AZ125" s="102">
        <f t="shared" si="73"/>
        <v>2.5095057034220534</v>
      </c>
      <c r="BA125" s="102">
        <f t="shared" si="74"/>
        <v>0.96153846153846156</v>
      </c>
      <c r="BB125" s="142"/>
      <c r="BC125" s="102">
        <f t="shared" si="75"/>
        <v>0.93582887700534756</v>
      </c>
      <c r="BD125" s="102">
        <f t="shared" si="76"/>
        <v>1.2037833190025795</v>
      </c>
      <c r="BE125" s="102">
        <f t="shared" si="77"/>
        <v>0.6475485661424607</v>
      </c>
      <c r="BF125" s="101"/>
    </row>
    <row r="126" spans="1:58" ht="15" customHeight="1" x14ac:dyDescent="0.2">
      <c r="A126" s="107" t="s">
        <v>99</v>
      </c>
      <c r="B126" s="263">
        <v>542</v>
      </c>
      <c r="C126" s="263">
        <v>339</v>
      </c>
      <c r="D126" s="263">
        <v>203</v>
      </c>
      <c r="E126" s="263"/>
      <c r="F126" s="263">
        <v>42</v>
      </c>
      <c r="G126" s="263">
        <v>25</v>
      </c>
      <c r="H126" s="263">
        <v>17</v>
      </c>
      <c r="I126" s="263"/>
      <c r="J126" s="263">
        <v>263</v>
      </c>
      <c r="K126" s="263">
        <v>166</v>
      </c>
      <c r="L126" s="263">
        <v>97</v>
      </c>
      <c r="M126" s="263"/>
      <c r="N126" s="263">
        <v>123</v>
      </c>
      <c r="O126" s="263">
        <v>76</v>
      </c>
      <c r="P126" s="263">
        <v>47</v>
      </c>
      <c r="Q126" s="263"/>
      <c r="R126" s="263">
        <v>67</v>
      </c>
      <c r="S126" s="263">
        <v>41</v>
      </c>
      <c r="T126" s="263">
        <v>26</v>
      </c>
      <c r="U126" s="263"/>
      <c r="V126" s="263">
        <v>41</v>
      </c>
      <c r="W126" s="263">
        <v>27</v>
      </c>
      <c r="X126" s="263">
        <v>14</v>
      </c>
      <c r="Y126" s="263"/>
      <c r="Z126" s="263">
        <v>6</v>
      </c>
      <c r="AA126" s="263">
        <v>4</v>
      </c>
      <c r="AB126" s="263">
        <v>2</v>
      </c>
      <c r="AD126" s="107" t="s">
        <v>99</v>
      </c>
      <c r="AE126" s="102">
        <f t="shared" si="57"/>
        <v>3.6495858864722917</v>
      </c>
      <c r="AF126" s="102">
        <f t="shared" si="58"/>
        <v>4.387213666364695</v>
      </c>
      <c r="AG126" s="102">
        <f t="shared" si="59"/>
        <v>2.8495227400336889</v>
      </c>
      <c r="AH126" s="142"/>
      <c r="AI126" s="102">
        <f t="shared" si="60"/>
        <v>1.5831134564643801</v>
      </c>
      <c r="AJ126" s="102">
        <f t="shared" si="61"/>
        <v>1.8463810930576072</v>
      </c>
      <c r="AK126" s="102">
        <f t="shared" si="62"/>
        <v>1.308698999230177</v>
      </c>
      <c r="AL126" s="105"/>
      <c r="AM126" s="102">
        <f t="shared" si="63"/>
        <v>9.4332855093256818</v>
      </c>
      <c r="AN126" s="102">
        <f t="shared" si="64"/>
        <v>11.472011057360056</v>
      </c>
      <c r="AO126" s="102">
        <f t="shared" si="65"/>
        <v>7.2334079045488444</v>
      </c>
      <c r="AP126" s="105"/>
      <c r="AQ126" s="102">
        <f t="shared" si="66"/>
        <v>5.2699228791773782</v>
      </c>
      <c r="AR126" s="102">
        <f t="shared" si="67"/>
        <v>6.1044176706827313</v>
      </c>
      <c r="AS126" s="102">
        <f t="shared" si="68"/>
        <v>4.3158861340679522</v>
      </c>
      <c r="AT126" s="105"/>
      <c r="AU126" s="102">
        <f t="shared" si="69"/>
        <v>2.8186790071518719</v>
      </c>
      <c r="AV126" s="102">
        <f t="shared" si="70"/>
        <v>3.3360455655004069</v>
      </c>
      <c r="AW126" s="102">
        <f t="shared" si="71"/>
        <v>2.264808362369338</v>
      </c>
      <c r="AX126" s="105"/>
      <c r="AY126" s="102">
        <f t="shared" si="72"/>
        <v>1.6626115166261151</v>
      </c>
      <c r="AZ126" s="102">
        <f t="shared" si="73"/>
        <v>2.1209740769835035</v>
      </c>
      <c r="BA126" s="102">
        <f t="shared" si="74"/>
        <v>1.173512154233026</v>
      </c>
      <c r="BB126" s="142"/>
      <c r="BC126" s="102">
        <f t="shared" si="75"/>
        <v>0.26869682042095833</v>
      </c>
      <c r="BD126" s="102">
        <f t="shared" si="76"/>
        <v>0.33927056827820185</v>
      </c>
      <c r="BE126" s="102">
        <f t="shared" si="77"/>
        <v>0.18975332068311196</v>
      </c>
      <c r="BF126" s="101"/>
    </row>
    <row r="127" spans="1:58" ht="15" customHeight="1" x14ac:dyDescent="0.2">
      <c r="A127" s="107" t="s">
        <v>100</v>
      </c>
      <c r="B127" s="263">
        <v>363</v>
      </c>
      <c r="C127" s="263">
        <v>233</v>
      </c>
      <c r="D127" s="263">
        <v>130</v>
      </c>
      <c r="E127" s="263"/>
      <c r="F127" s="263">
        <v>5</v>
      </c>
      <c r="G127" s="263">
        <v>3</v>
      </c>
      <c r="H127" s="263">
        <v>2</v>
      </c>
      <c r="I127" s="263"/>
      <c r="J127" s="263">
        <v>137</v>
      </c>
      <c r="K127" s="263">
        <v>90</v>
      </c>
      <c r="L127" s="263">
        <v>47</v>
      </c>
      <c r="M127" s="263"/>
      <c r="N127" s="263">
        <v>145</v>
      </c>
      <c r="O127" s="263">
        <v>91</v>
      </c>
      <c r="P127" s="263">
        <v>54</v>
      </c>
      <c r="Q127" s="263"/>
      <c r="R127" s="263">
        <v>50</v>
      </c>
      <c r="S127" s="263">
        <v>31</v>
      </c>
      <c r="T127" s="263">
        <v>19</v>
      </c>
      <c r="U127" s="263"/>
      <c r="V127" s="263">
        <v>23</v>
      </c>
      <c r="W127" s="263">
        <v>18</v>
      </c>
      <c r="X127" s="263">
        <v>5</v>
      </c>
      <c r="Y127" s="263"/>
      <c r="Z127" s="263">
        <v>3</v>
      </c>
      <c r="AA127" s="263">
        <v>0</v>
      </c>
      <c r="AB127" s="263">
        <v>3</v>
      </c>
      <c r="AD127" s="107" t="s">
        <v>100</v>
      </c>
      <c r="AE127" s="102">
        <f t="shared" si="57"/>
        <v>4.381941091260261</v>
      </c>
      <c r="AF127" s="102">
        <f t="shared" si="58"/>
        <v>5.3637200736648252</v>
      </c>
      <c r="AG127" s="102">
        <f t="shared" si="59"/>
        <v>3.2994923857868024</v>
      </c>
      <c r="AH127" s="142"/>
      <c r="AI127" s="102">
        <f t="shared" si="60"/>
        <v>0.36153289949385392</v>
      </c>
      <c r="AJ127" s="102">
        <f t="shared" si="61"/>
        <v>0.42016806722689076</v>
      </c>
      <c r="AK127" s="102">
        <f t="shared" si="62"/>
        <v>0.29895366218236175</v>
      </c>
      <c r="AL127" s="105"/>
      <c r="AM127" s="102">
        <f t="shared" si="63"/>
        <v>8.8444157520981275</v>
      </c>
      <c r="AN127" s="102">
        <f t="shared" si="64"/>
        <v>10.869565217391305</v>
      </c>
      <c r="AO127" s="102">
        <f t="shared" si="65"/>
        <v>6.5187239944521496</v>
      </c>
      <c r="AP127" s="105"/>
      <c r="AQ127" s="102">
        <f t="shared" si="66"/>
        <v>10.469314079422382</v>
      </c>
      <c r="AR127" s="102">
        <f t="shared" si="67"/>
        <v>12.85310734463277</v>
      </c>
      <c r="AS127" s="102">
        <f t="shared" si="68"/>
        <v>7.9763663220088628</v>
      </c>
      <c r="AT127" s="105"/>
      <c r="AU127" s="102">
        <f t="shared" si="69"/>
        <v>3.5868005738880915</v>
      </c>
      <c r="AV127" s="102">
        <f t="shared" si="70"/>
        <v>4.2936288088642662</v>
      </c>
      <c r="AW127" s="102">
        <f t="shared" si="71"/>
        <v>2.8273809523809526</v>
      </c>
      <c r="AX127" s="105"/>
      <c r="AY127" s="102">
        <f t="shared" si="72"/>
        <v>1.7597551644988525</v>
      </c>
      <c r="AZ127" s="102">
        <f t="shared" si="73"/>
        <v>2.5824964131994261</v>
      </c>
      <c r="BA127" s="102">
        <f t="shared" si="74"/>
        <v>0.81967213114754101</v>
      </c>
      <c r="BB127" s="142"/>
      <c r="BC127" s="102">
        <f t="shared" si="75"/>
        <v>0.23696682464454977</v>
      </c>
      <c r="BD127" s="102">
        <f t="shared" si="76"/>
        <v>0</v>
      </c>
      <c r="BE127" s="102">
        <f t="shared" si="77"/>
        <v>0.50761421319796951</v>
      </c>
      <c r="BF127" s="101"/>
    </row>
    <row r="128" spans="1:58" ht="15" customHeight="1" x14ac:dyDescent="0.2">
      <c r="A128" s="107" t="s">
        <v>101</v>
      </c>
      <c r="B128" s="263">
        <v>242</v>
      </c>
      <c r="C128" s="263">
        <v>145</v>
      </c>
      <c r="D128" s="263">
        <v>97</v>
      </c>
      <c r="E128" s="263"/>
      <c r="F128" s="263">
        <v>13</v>
      </c>
      <c r="G128" s="263">
        <v>10</v>
      </c>
      <c r="H128" s="263">
        <v>3</v>
      </c>
      <c r="I128" s="263"/>
      <c r="J128" s="263">
        <v>83</v>
      </c>
      <c r="K128" s="263">
        <v>53</v>
      </c>
      <c r="L128" s="263">
        <v>30</v>
      </c>
      <c r="M128" s="263"/>
      <c r="N128" s="263">
        <v>69</v>
      </c>
      <c r="O128" s="263">
        <v>37</v>
      </c>
      <c r="P128" s="263">
        <v>32</v>
      </c>
      <c r="Q128" s="263"/>
      <c r="R128" s="263">
        <v>47</v>
      </c>
      <c r="S128" s="263">
        <v>26</v>
      </c>
      <c r="T128" s="263">
        <v>21</v>
      </c>
      <c r="U128" s="263"/>
      <c r="V128" s="263">
        <v>23</v>
      </c>
      <c r="W128" s="263">
        <v>14</v>
      </c>
      <c r="X128" s="263">
        <v>9</v>
      </c>
      <c r="Y128" s="263"/>
      <c r="Z128" s="263">
        <v>7</v>
      </c>
      <c r="AA128" s="263">
        <v>5</v>
      </c>
      <c r="AB128" s="263">
        <v>2</v>
      </c>
      <c r="AD128" s="107" t="s">
        <v>101</v>
      </c>
      <c r="AE128" s="102">
        <f t="shared" si="57"/>
        <v>2.7051196065280574</v>
      </c>
      <c r="AF128" s="102">
        <f t="shared" si="58"/>
        <v>3.1236535975872468</v>
      </c>
      <c r="AG128" s="102">
        <f t="shared" si="59"/>
        <v>2.253717472118959</v>
      </c>
      <c r="AH128" s="142"/>
      <c r="AI128" s="102">
        <f t="shared" si="60"/>
        <v>0.82018927444794965</v>
      </c>
      <c r="AJ128" s="102">
        <f t="shared" si="61"/>
        <v>1.2121212121212122</v>
      </c>
      <c r="AK128" s="102">
        <f t="shared" si="62"/>
        <v>0.39473684210526316</v>
      </c>
      <c r="AL128" s="105"/>
      <c r="AM128" s="102">
        <f t="shared" si="63"/>
        <v>4.8594847775175642</v>
      </c>
      <c r="AN128" s="102">
        <f t="shared" si="64"/>
        <v>5.968468468468469</v>
      </c>
      <c r="AO128" s="102">
        <f t="shared" si="65"/>
        <v>3.6585365853658534</v>
      </c>
      <c r="AP128" s="105"/>
      <c r="AQ128" s="102">
        <f t="shared" si="66"/>
        <v>4.6464646464646462</v>
      </c>
      <c r="AR128" s="102">
        <f t="shared" si="67"/>
        <v>4.774193548387097</v>
      </c>
      <c r="AS128" s="102">
        <f t="shared" si="68"/>
        <v>4.507042253521127</v>
      </c>
      <c r="AT128" s="105"/>
      <c r="AU128" s="102">
        <f t="shared" si="69"/>
        <v>3.2936229852838124</v>
      </c>
      <c r="AV128" s="102">
        <f t="shared" si="70"/>
        <v>3.5326086956521738</v>
      </c>
      <c r="AW128" s="102">
        <f t="shared" si="71"/>
        <v>3.0390738060781479</v>
      </c>
      <c r="AX128" s="105"/>
      <c r="AY128" s="102">
        <f t="shared" si="72"/>
        <v>1.6475644699140399</v>
      </c>
      <c r="AZ128" s="102">
        <f t="shared" si="73"/>
        <v>1.9914651493598861</v>
      </c>
      <c r="BA128" s="102">
        <f t="shared" si="74"/>
        <v>1.2987012987012987</v>
      </c>
      <c r="BB128" s="142"/>
      <c r="BC128" s="102">
        <f t="shared" si="75"/>
        <v>0.5204460966542751</v>
      </c>
      <c r="BD128" s="102">
        <f t="shared" si="76"/>
        <v>0.69930069930069927</v>
      </c>
      <c r="BE128" s="102">
        <f t="shared" si="77"/>
        <v>0.31746031746031744</v>
      </c>
      <c r="BF128" s="101"/>
    </row>
    <row r="129" spans="1:58" ht="15" customHeight="1" x14ac:dyDescent="0.2">
      <c r="A129" s="107" t="s">
        <v>102</v>
      </c>
      <c r="B129" s="263">
        <v>110</v>
      </c>
      <c r="C129" s="263">
        <v>78</v>
      </c>
      <c r="D129" s="263">
        <v>32</v>
      </c>
      <c r="E129" s="263"/>
      <c r="F129" s="263">
        <v>4</v>
      </c>
      <c r="G129" s="263">
        <v>3</v>
      </c>
      <c r="H129" s="263">
        <v>1</v>
      </c>
      <c r="I129" s="263"/>
      <c r="J129" s="263">
        <v>44</v>
      </c>
      <c r="K129" s="263">
        <v>27</v>
      </c>
      <c r="L129" s="263">
        <v>17</v>
      </c>
      <c r="M129" s="263"/>
      <c r="N129" s="263">
        <v>34</v>
      </c>
      <c r="O129" s="263">
        <v>23</v>
      </c>
      <c r="P129" s="263">
        <v>11</v>
      </c>
      <c r="Q129" s="263"/>
      <c r="R129" s="263">
        <v>18</v>
      </c>
      <c r="S129" s="263">
        <v>15</v>
      </c>
      <c r="T129" s="263">
        <v>3</v>
      </c>
      <c r="U129" s="263"/>
      <c r="V129" s="263">
        <v>9</v>
      </c>
      <c r="W129" s="263">
        <v>9</v>
      </c>
      <c r="X129" s="263">
        <v>0</v>
      </c>
      <c r="Y129" s="263"/>
      <c r="Z129" s="263">
        <v>1</v>
      </c>
      <c r="AA129" s="263">
        <v>1</v>
      </c>
      <c r="AB129" s="263">
        <v>0</v>
      </c>
      <c r="AD129" s="107" t="s">
        <v>102</v>
      </c>
      <c r="AE129" s="102">
        <f t="shared" si="57"/>
        <v>3.7237643872714963</v>
      </c>
      <c r="AF129" s="102">
        <f t="shared" si="58"/>
        <v>5.0550874918988988</v>
      </c>
      <c r="AG129" s="102">
        <f t="shared" si="59"/>
        <v>2.2678951098511693</v>
      </c>
      <c r="AH129" s="142"/>
      <c r="AI129" s="102">
        <f t="shared" si="60"/>
        <v>0.79207920792079212</v>
      </c>
      <c r="AJ129" s="102">
        <f t="shared" si="61"/>
        <v>1.1904761904761905</v>
      </c>
      <c r="AK129" s="102">
        <f t="shared" si="62"/>
        <v>0.39525691699604742</v>
      </c>
      <c r="AL129" s="105"/>
      <c r="AM129" s="102">
        <f t="shared" si="63"/>
        <v>8.4615384615384617</v>
      </c>
      <c r="AN129" s="102">
        <f t="shared" si="64"/>
        <v>10.150375939849624</v>
      </c>
      <c r="AO129" s="102">
        <f t="shared" si="65"/>
        <v>6.6929133858267722</v>
      </c>
      <c r="AP129" s="105"/>
      <c r="AQ129" s="102">
        <f t="shared" si="66"/>
        <v>7.8160919540229887</v>
      </c>
      <c r="AR129" s="102">
        <f t="shared" si="67"/>
        <v>10.087719298245613</v>
      </c>
      <c r="AS129" s="102">
        <f t="shared" si="68"/>
        <v>5.3140096618357484</v>
      </c>
      <c r="AT129" s="105"/>
      <c r="AU129" s="102">
        <f t="shared" si="69"/>
        <v>3.79746835443038</v>
      </c>
      <c r="AV129" s="102">
        <f t="shared" si="70"/>
        <v>6.1475409836065573</v>
      </c>
      <c r="AW129" s="102">
        <f t="shared" si="71"/>
        <v>1.3043478260869565</v>
      </c>
      <c r="AX129" s="105"/>
      <c r="AY129" s="102">
        <f t="shared" si="72"/>
        <v>1.7045454545454544</v>
      </c>
      <c r="AZ129" s="102">
        <f t="shared" si="73"/>
        <v>3.125</v>
      </c>
      <c r="BA129" s="102">
        <f t="shared" si="74"/>
        <v>0</v>
      </c>
      <c r="BB129" s="142"/>
      <c r="BC129" s="102">
        <f t="shared" si="75"/>
        <v>0.20325203252032523</v>
      </c>
      <c r="BD129" s="102">
        <f t="shared" si="76"/>
        <v>0.37735849056603776</v>
      </c>
      <c r="BE129" s="102">
        <f t="shared" si="77"/>
        <v>0</v>
      </c>
      <c r="BF129" s="101"/>
    </row>
    <row r="130" spans="1:58" ht="15" customHeight="1" x14ac:dyDescent="0.2">
      <c r="A130" s="107" t="s">
        <v>103</v>
      </c>
      <c r="B130" s="263">
        <v>451</v>
      </c>
      <c r="C130" s="263">
        <v>289</v>
      </c>
      <c r="D130" s="263">
        <v>162</v>
      </c>
      <c r="E130" s="263"/>
      <c r="F130" s="263">
        <v>26</v>
      </c>
      <c r="G130" s="263">
        <v>19</v>
      </c>
      <c r="H130" s="263">
        <v>7</v>
      </c>
      <c r="I130" s="263"/>
      <c r="J130" s="263">
        <v>176</v>
      </c>
      <c r="K130" s="263">
        <v>112</v>
      </c>
      <c r="L130" s="263">
        <v>64</v>
      </c>
      <c r="M130" s="263"/>
      <c r="N130" s="263">
        <v>96</v>
      </c>
      <c r="O130" s="263">
        <v>55</v>
      </c>
      <c r="P130" s="263">
        <v>41</v>
      </c>
      <c r="Q130" s="263"/>
      <c r="R130" s="263">
        <v>78</v>
      </c>
      <c r="S130" s="263">
        <v>52</v>
      </c>
      <c r="T130" s="263">
        <v>26</v>
      </c>
      <c r="U130" s="263"/>
      <c r="V130" s="263">
        <v>63</v>
      </c>
      <c r="W130" s="263">
        <v>44</v>
      </c>
      <c r="X130" s="263">
        <v>19</v>
      </c>
      <c r="Y130" s="263"/>
      <c r="Z130" s="263">
        <v>12</v>
      </c>
      <c r="AA130" s="263">
        <v>7</v>
      </c>
      <c r="AB130" s="263">
        <v>5</v>
      </c>
      <c r="AD130" s="107" t="s">
        <v>103</v>
      </c>
      <c r="AE130" s="102">
        <f>+B130/(B82+B130+B39)*100</f>
        <v>1.8258370106473423</v>
      </c>
      <c r="AF130" s="102">
        <f>+C130/(C82+C130+C39)*100</f>
        <v>2.299673748706931</v>
      </c>
      <c r="AG130" s="102">
        <f>+D130/(D82+D130+D39)*100</f>
        <v>1.3350914784901928</v>
      </c>
      <c r="AH130" s="142"/>
      <c r="AI130" s="102">
        <f>+F130/(F82+F130+F39)*100</f>
        <v>0.55143160127253443</v>
      </c>
      <c r="AJ130" s="102">
        <f>+G130/(G82+G130+G39)*100</f>
        <v>0.79133694294044143</v>
      </c>
      <c r="AK130" s="102">
        <f>+H130/(H82+H130+H39)*100</f>
        <v>0.30250648228176319</v>
      </c>
      <c r="AL130" s="105"/>
      <c r="AM130" s="102">
        <f>+J130/(J82+J130+J39)*100</f>
        <v>3.9515042658284689</v>
      </c>
      <c r="AN130" s="102">
        <f>+K130/(K82+K130+K39)*100</f>
        <v>4.9079754601226995</v>
      </c>
      <c r="AO130" s="102">
        <f>+L130/(L82+L130+L39)*100</f>
        <v>2.9465930018416207</v>
      </c>
      <c r="AP130" s="105"/>
      <c r="AQ130" s="102">
        <f>+N130/(N82+N130+N39)*100</f>
        <v>2.5013027618551327</v>
      </c>
      <c r="AR130" s="102">
        <f>+O130/(O82+O130+O39)*100</f>
        <v>2.8630921395106714</v>
      </c>
      <c r="AS130" s="102">
        <f>+P130/(P82+P130+P39)*100</f>
        <v>2.1387584767866459</v>
      </c>
      <c r="AT130" s="105"/>
      <c r="AU130" s="102">
        <f>+R130/(R82+R130+R39)*100</f>
        <v>1.9908116385911179</v>
      </c>
      <c r="AV130" s="102">
        <f>+S130/(S82+S130+S39)*100</f>
        <v>2.6</v>
      </c>
      <c r="AW130" s="102">
        <f>+T130/(T82+T130+T39)*100</f>
        <v>1.3555787278415017</v>
      </c>
      <c r="AX130" s="105"/>
      <c r="AY130" s="102">
        <f>+V130/(V82+V130+V39)*100</f>
        <v>1.6228748068006182</v>
      </c>
      <c r="AZ130" s="102">
        <f>+W130/(W82+W130+W39)*100</f>
        <v>2.2110552763819098</v>
      </c>
      <c r="BA130" s="102">
        <f>+X130/(X82+X130+X39)*100</f>
        <v>1.004228329809725</v>
      </c>
      <c r="BB130" s="142"/>
      <c r="BC130" s="102">
        <f>+Z130/(Z82+Z130+Z39)*100</f>
        <v>0.30816640986132515</v>
      </c>
      <c r="BD130" s="102">
        <f>+AA130/(AA82+AA130+AA39)*100</f>
        <v>0.35478966041561077</v>
      </c>
      <c r="BE130" s="102">
        <f>+AB130/(AB82+AB130+AB39)*100</f>
        <v>0.26028110359187923</v>
      </c>
      <c r="BF130" s="101"/>
    </row>
    <row r="131" spans="1:58" ht="15" customHeight="1" x14ac:dyDescent="0.2">
      <c r="A131" s="107" t="s">
        <v>104</v>
      </c>
      <c r="B131" s="263">
        <v>519</v>
      </c>
      <c r="C131" s="263">
        <v>355</v>
      </c>
      <c r="D131" s="263">
        <v>164</v>
      </c>
      <c r="E131" s="263"/>
      <c r="F131" s="263">
        <v>17</v>
      </c>
      <c r="G131" s="263">
        <v>12</v>
      </c>
      <c r="H131" s="263">
        <v>5</v>
      </c>
      <c r="I131" s="263"/>
      <c r="J131" s="263">
        <v>201</v>
      </c>
      <c r="K131" s="263">
        <v>126</v>
      </c>
      <c r="L131" s="263">
        <v>75</v>
      </c>
      <c r="M131" s="263"/>
      <c r="N131" s="263">
        <v>140</v>
      </c>
      <c r="O131" s="263">
        <v>96</v>
      </c>
      <c r="P131" s="263">
        <v>44</v>
      </c>
      <c r="Q131" s="263"/>
      <c r="R131" s="263">
        <v>85</v>
      </c>
      <c r="S131" s="263">
        <v>63</v>
      </c>
      <c r="T131" s="263">
        <v>22</v>
      </c>
      <c r="U131" s="263"/>
      <c r="V131" s="263">
        <v>67</v>
      </c>
      <c r="W131" s="263">
        <v>52</v>
      </c>
      <c r="X131" s="263">
        <v>15</v>
      </c>
      <c r="Y131" s="263"/>
      <c r="Z131" s="263">
        <v>9</v>
      </c>
      <c r="AA131" s="263">
        <v>6</v>
      </c>
      <c r="AB131" s="263">
        <v>3</v>
      </c>
      <c r="AD131" s="107" t="s">
        <v>104</v>
      </c>
      <c r="AE131" s="102">
        <f>+B131/(B84+B131+B40)*100</f>
        <v>2.4178895877009086</v>
      </c>
      <c r="AF131" s="102">
        <f>+C131/(C84+C131+C40)*100</f>
        <v>3.2237559026516522</v>
      </c>
      <c r="AG131" s="102">
        <f t="shared" ref="AG131:AG132" si="78">+D131/(D84+D131+D40)*100</f>
        <v>1.5689275805988712</v>
      </c>
      <c r="AH131" s="142"/>
      <c r="AI131" s="102">
        <f t="shared" ref="AI131:AK132" si="79">+F131/(F84+F131+F40)*100</f>
        <v>0.46296296296296291</v>
      </c>
      <c r="AJ131" s="102">
        <f t="shared" si="79"/>
        <v>0.65005417118093178</v>
      </c>
      <c r="AK131" s="102">
        <f t="shared" si="79"/>
        <v>0.2738225629791895</v>
      </c>
      <c r="AL131" s="105"/>
      <c r="AM131" s="102">
        <f t="shared" ref="AM131:AO132" si="80">+J131/(J84+J131+J40)*100</f>
        <v>5.1857585139318889</v>
      </c>
      <c r="AN131" s="102">
        <f t="shared" si="80"/>
        <v>6.3444108761329305</v>
      </c>
      <c r="AO131" s="102">
        <f t="shared" si="80"/>
        <v>3.9682539682539679</v>
      </c>
      <c r="AP131" s="105"/>
      <c r="AQ131" s="102">
        <f t="shared" ref="AQ131:AS132" si="81">+N131/(N84+N131+N40)*100</f>
        <v>3.9008080245193653</v>
      </c>
      <c r="AR131" s="102">
        <f t="shared" si="81"/>
        <v>5.1227321237993593</v>
      </c>
      <c r="AS131" s="102">
        <f t="shared" si="81"/>
        <v>2.565597667638484</v>
      </c>
      <c r="AT131" s="105"/>
      <c r="AU131" s="102">
        <f t="shared" ref="AU131:AW132" si="82">+R131/(R84+R131+R40)*100</f>
        <v>2.4774118332847568</v>
      </c>
      <c r="AV131" s="102">
        <f t="shared" si="82"/>
        <v>3.5195530726256981</v>
      </c>
      <c r="AW131" s="102">
        <f t="shared" si="82"/>
        <v>1.3406459475929311</v>
      </c>
      <c r="AX131" s="105"/>
      <c r="AY131" s="102">
        <f t="shared" ref="AY131:BA132" si="83">+V131/(V84+V131+V40)*100</f>
        <v>1.8878557340095803</v>
      </c>
      <c r="AZ131" s="102">
        <f t="shared" si="83"/>
        <v>2.8634361233480177</v>
      </c>
      <c r="BA131" s="102">
        <f t="shared" si="83"/>
        <v>0.86555106751298316</v>
      </c>
      <c r="BB131" s="142"/>
      <c r="BC131" s="102">
        <f t="shared" ref="BC131:BE132" si="84">+Z131/(Z84+Z131+Z40)*100</f>
        <v>0.26881720430107531</v>
      </c>
      <c r="BD131" s="102">
        <f t="shared" si="84"/>
        <v>0.35294117647058826</v>
      </c>
      <c r="BE131" s="102">
        <f t="shared" si="84"/>
        <v>0.18203883495145631</v>
      </c>
      <c r="BF131" s="101"/>
    </row>
    <row r="132" spans="1:58" ht="15" customHeight="1" thickBot="1" x14ac:dyDescent="0.25">
      <c r="A132" s="122" t="s">
        <v>105</v>
      </c>
      <c r="B132" s="263">
        <v>201</v>
      </c>
      <c r="C132" s="263">
        <v>111</v>
      </c>
      <c r="D132" s="263">
        <v>90</v>
      </c>
      <c r="E132" s="263"/>
      <c r="F132" s="263">
        <v>23</v>
      </c>
      <c r="G132" s="263">
        <v>11</v>
      </c>
      <c r="H132" s="263">
        <v>12</v>
      </c>
      <c r="I132" s="263"/>
      <c r="J132" s="263">
        <v>68</v>
      </c>
      <c r="K132" s="263">
        <v>38</v>
      </c>
      <c r="L132" s="263">
        <v>30</v>
      </c>
      <c r="M132" s="263"/>
      <c r="N132" s="263">
        <v>38</v>
      </c>
      <c r="O132" s="263">
        <v>19</v>
      </c>
      <c r="P132" s="263">
        <v>19</v>
      </c>
      <c r="Q132" s="263"/>
      <c r="R132" s="263">
        <v>35</v>
      </c>
      <c r="S132" s="263">
        <v>20</v>
      </c>
      <c r="T132" s="263">
        <v>15</v>
      </c>
      <c r="U132" s="263"/>
      <c r="V132" s="263">
        <v>22</v>
      </c>
      <c r="W132" s="263">
        <v>14</v>
      </c>
      <c r="X132" s="263">
        <v>8</v>
      </c>
      <c r="Y132" s="263"/>
      <c r="Z132" s="263">
        <v>15</v>
      </c>
      <c r="AA132" s="263">
        <v>9</v>
      </c>
      <c r="AB132" s="263">
        <v>6</v>
      </c>
      <c r="AD132" s="122" t="s">
        <v>105</v>
      </c>
      <c r="AE132" s="104">
        <f>+B132/(B85+B132+B41)*100</f>
        <v>5.456026058631922</v>
      </c>
      <c r="AF132" s="104">
        <f>+C132/(C85+C132+C41)*100</f>
        <v>5.7364341085271313</v>
      </c>
      <c r="AG132" s="104">
        <f t="shared" si="78"/>
        <v>5.1457975986277873</v>
      </c>
      <c r="AH132" s="155"/>
      <c r="AI132" s="104">
        <f t="shared" si="79"/>
        <v>3.0666666666666664</v>
      </c>
      <c r="AJ132" s="104">
        <f t="shared" si="79"/>
        <v>2.7918781725888326</v>
      </c>
      <c r="AK132" s="104">
        <f t="shared" si="79"/>
        <v>3.3707865168539324</v>
      </c>
      <c r="AL132" s="100"/>
      <c r="AM132" s="104">
        <f t="shared" si="80"/>
        <v>10.445468509984639</v>
      </c>
      <c r="AN132" s="104">
        <f t="shared" si="80"/>
        <v>11.242603550295858</v>
      </c>
      <c r="AO132" s="104">
        <f t="shared" si="80"/>
        <v>9.5846645367412133</v>
      </c>
      <c r="AP132" s="100"/>
      <c r="AQ132" s="104">
        <f t="shared" si="81"/>
        <v>6.0509554140127388</v>
      </c>
      <c r="AR132" s="104">
        <f t="shared" si="81"/>
        <v>5.7926829268292686</v>
      </c>
      <c r="AS132" s="104">
        <f t="shared" si="81"/>
        <v>6.3333333333333339</v>
      </c>
      <c r="AT132" s="100"/>
      <c r="AU132" s="104">
        <f t="shared" si="82"/>
        <v>5.982905982905983</v>
      </c>
      <c r="AV132" s="104">
        <f t="shared" si="82"/>
        <v>6.557377049180328</v>
      </c>
      <c r="AW132" s="104">
        <f t="shared" si="82"/>
        <v>5.3571428571428568</v>
      </c>
      <c r="AX132" s="100"/>
      <c r="AY132" s="104">
        <f t="shared" si="83"/>
        <v>3.9855072463768111</v>
      </c>
      <c r="AZ132" s="104">
        <f t="shared" si="83"/>
        <v>4.844290657439446</v>
      </c>
      <c r="BA132" s="104">
        <f t="shared" si="83"/>
        <v>3.041825095057034</v>
      </c>
      <c r="BB132" s="155"/>
      <c r="BC132" s="104">
        <f t="shared" si="84"/>
        <v>2.8957528957528957</v>
      </c>
      <c r="BD132" s="104">
        <f t="shared" si="84"/>
        <v>3.2028469750889679</v>
      </c>
      <c r="BE132" s="104">
        <f t="shared" si="84"/>
        <v>2.5316455696202533</v>
      </c>
      <c r="BF132" s="101"/>
    </row>
    <row r="133" spans="1:58" ht="15" customHeight="1" x14ac:dyDescent="0.2">
      <c r="A133" s="341" t="s">
        <v>238</v>
      </c>
      <c r="B133" s="341"/>
      <c r="C133" s="341"/>
      <c r="D133" s="341"/>
      <c r="E133" s="341"/>
      <c r="F133" s="341"/>
      <c r="G133" s="341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D133" s="341" t="s">
        <v>238</v>
      </c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101"/>
    </row>
    <row r="134" spans="1:58" ht="15" customHeight="1" x14ac:dyDescent="0.2">
      <c r="A134" s="342" t="s">
        <v>224</v>
      </c>
      <c r="B134" s="342"/>
      <c r="C134" s="342"/>
      <c r="D134" s="342"/>
      <c r="E134" s="342"/>
      <c r="F134" s="342"/>
      <c r="G134" s="342"/>
      <c r="H134" s="342"/>
      <c r="I134" s="342"/>
      <c r="J134" s="342"/>
      <c r="K134" s="342"/>
      <c r="L134" s="342"/>
      <c r="M134" s="342"/>
      <c r="N134" s="342"/>
      <c r="O134" s="342"/>
      <c r="P134" s="342"/>
      <c r="Q134" s="342"/>
      <c r="R134" s="342"/>
      <c r="S134" s="342"/>
      <c r="T134" s="342"/>
      <c r="U134" s="342"/>
      <c r="V134" s="342"/>
      <c r="W134" s="342"/>
      <c r="X134" s="342"/>
      <c r="Y134" s="342"/>
      <c r="Z134" s="342"/>
      <c r="AA134" s="342"/>
      <c r="AB134" s="342"/>
      <c r="AD134" s="342" t="s">
        <v>224</v>
      </c>
      <c r="AE134" s="342"/>
      <c r="AF134" s="342"/>
      <c r="AG134" s="342"/>
      <c r="AH134" s="342"/>
      <c r="AI134" s="342"/>
      <c r="AJ134" s="342"/>
      <c r="AK134" s="342"/>
      <c r="AL134" s="342"/>
      <c r="AM134" s="342"/>
      <c r="AN134" s="342"/>
      <c r="AO134" s="342"/>
      <c r="AP134" s="342"/>
      <c r="AQ134" s="342"/>
      <c r="AR134" s="342"/>
      <c r="AS134" s="342"/>
      <c r="AT134" s="342"/>
      <c r="AU134" s="342"/>
      <c r="AV134" s="342"/>
      <c r="AW134" s="342"/>
      <c r="AX134" s="342"/>
      <c r="AY134" s="342"/>
      <c r="AZ134" s="342"/>
      <c r="BA134" s="342"/>
      <c r="BB134" s="342"/>
      <c r="BC134" s="342"/>
      <c r="BD134" s="342"/>
      <c r="BE134" s="342"/>
      <c r="BF134" s="101"/>
    </row>
    <row r="135" spans="1:58" ht="15" customHeight="1" x14ac:dyDescent="0.2">
      <c r="BF135" s="101"/>
    </row>
    <row r="136" spans="1:58" ht="15" customHeight="1" x14ac:dyDescent="0.2">
      <c r="BF136" s="101"/>
    </row>
    <row r="137" spans="1:58" ht="15" customHeight="1" x14ac:dyDescent="0.2">
      <c r="BF137" s="101"/>
    </row>
    <row r="138" spans="1:58" ht="15" customHeight="1" x14ac:dyDescent="0.2">
      <c r="AE138" s="157"/>
      <c r="BF138" s="101"/>
    </row>
    <row r="139" spans="1:58" ht="15" customHeight="1" x14ac:dyDescent="0.2">
      <c r="AE139" s="157"/>
      <c r="BF139" s="101"/>
    </row>
    <row r="140" spans="1:58" ht="15" customHeight="1" x14ac:dyDescent="0.2">
      <c r="AE140" s="157"/>
      <c r="BF140" s="101"/>
    </row>
    <row r="141" spans="1:58" ht="15" customHeight="1" x14ac:dyDescent="0.2">
      <c r="AE141" s="157"/>
    </row>
    <row r="142" spans="1:58" ht="15" customHeight="1" x14ac:dyDescent="0.2">
      <c r="AE142" s="157"/>
    </row>
    <row r="143" spans="1:58" ht="15" customHeight="1" x14ac:dyDescent="0.2">
      <c r="AE143" s="157"/>
    </row>
    <row r="144" spans="1:58" ht="15" customHeight="1" x14ac:dyDescent="0.2">
      <c r="AE144" s="157"/>
    </row>
    <row r="145" spans="31:31" ht="15" customHeight="1" x14ac:dyDescent="0.2">
      <c r="AE145" s="157"/>
    </row>
    <row r="146" spans="31:31" ht="15" customHeight="1" x14ac:dyDescent="0.2">
      <c r="AE146" s="157"/>
    </row>
    <row r="147" spans="31:31" ht="15" customHeight="1" x14ac:dyDescent="0.2">
      <c r="AE147" s="157"/>
    </row>
    <row r="148" spans="31:31" ht="15" customHeight="1" x14ac:dyDescent="0.2">
      <c r="AE148" s="157"/>
    </row>
    <row r="149" spans="31:31" ht="15" customHeight="1" x14ac:dyDescent="0.2">
      <c r="AE149" s="157"/>
    </row>
    <row r="150" spans="31:31" ht="15" customHeight="1" x14ac:dyDescent="0.2">
      <c r="AE150" s="157"/>
    </row>
    <row r="151" spans="31:31" ht="15" customHeight="1" x14ac:dyDescent="0.2">
      <c r="AE151" s="157"/>
    </row>
    <row r="152" spans="31:31" ht="15" customHeight="1" x14ac:dyDescent="0.2">
      <c r="AE152" s="157"/>
    </row>
    <row r="153" spans="31:31" ht="15" customHeight="1" x14ac:dyDescent="0.2">
      <c r="AE153" s="157"/>
    </row>
    <row r="154" spans="31:31" ht="15" customHeight="1" x14ac:dyDescent="0.2">
      <c r="AE154" s="157"/>
    </row>
    <row r="155" spans="31:31" ht="15" customHeight="1" x14ac:dyDescent="0.2">
      <c r="AE155" s="157"/>
    </row>
    <row r="156" spans="31:31" ht="15" customHeight="1" x14ac:dyDescent="0.2">
      <c r="AE156" s="157"/>
    </row>
    <row r="157" spans="31:31" ht="15" customHeight="1" x14ac:dyDescent="0.2">
      <c r="AE157" s="157"/>
    </row>
    <row r="158" spans="31:31" ht="15" customHeight="1" x14ac:dyDescent="0.2">
      <c r="AE158" s="157"/>
    </row>
    <row r="159" spans="31:31" ht="15" customHeight="1" x14ac:dyDescent="0.2">
      <c r="AE159" s="157"/>
    </row>
    <row r="160" spans="31:31" ht="15" customHeight="1" x14ac:dyDescent="0.2">
      <c r="AE160" s="157"/>
    </row>
    <row r="161" spans="31:31" ht="15" customHeight="1" x14ac:dyDescent="0.2">
      <c r="AE161" s="157"/>
    </row>
    <row r="162" spans="31:31" ht="15" customHeight="1" x14ac:dyDescent="0.2">
      <c r="AE162" s="157"/>
    </row>
    <row r="163" spans="31:31" ht="15" customHeight="1" x14ac:dyDescent="0.2">
      <c r="AE163" s="157"/>
    </row>
    <row r="164" spans="31:31" ht="15" customHeight="1" x14ac:dyDescent="0.2">
      <c r="AE164" s="157"/>
    </row>
    <row r="165" spans="31:31" ht="15" customHeight="1" x14ac:dyDescent="0.2">
      <c r="AE165" s="157"/>
    </row>
    <row r="166" spans="31:31" ht="15" customHeight="1" x14ac:dyDescent="0.2">
      <c r="AE166" s="157"/>
    </row>
    <row r="167" spans="31:31" ht="15" customHeight="1" x14ac:dyDescent="0.2">
      <c r="AE167" s="157"/>
    </row>
    <row r="168" spans="31:31" ht="15" customHeight="1" x14ac:dyDescent="0.2">
      <c r="AE168" s="157"/>
    </row>
    <row r="169" spans="31:31" ht="15" customHeight="1" x14ac:dyDescent="0.2">
      <c r="AE169" s="157"/>
    </row>
    <row r="170" spans="31:31" ht="15" customHeight="1" x14ac:dyDescent="0.2">
      <c r="AE170" s="157"/>
    </row>
    <row r="171" spans="31:31" ht="15" customHeight="1" x14ac:dyDescent="0.2">
      <c r="AE171" s="157"/>
    </row>
    <row r="172" spans="31:31" ht="15" customHeight="1" x14ac:dyDescent="0.2">
      <c r="AE172" s="157"/>
    </row>
    <row r="173" spans="31:31" ht="15" customHeight="1" x14ac:dyDescent="0.2">
      <c r="AE173" s="157"/>
    </row>
    <row r="174" spans="31:31" ht="15" customHeight="1" x14ac:dyDescent="0.2">
      <c r="AE174" s="157"/>
    </row>
    <row r="175" spans="31:31" ht="15" customHeight="1" x14ac:dyDescent="0.2">
      <c r="AE175" s="157"/>
    </row>
    <row r="176" spans="31:31" ht="15" customHeight="1" x14ac:dyDescent="0.2">
      <c r="AE176" s="157"/>
    </row>
  </sheetData>
  <mergeCells count="105">
    <mergeCell ref="BG92:BH93"/>
    <mergeCell ref="AD4:BE4"/>
    <mergeCell ref="AD3:BE3"/>
    <mergeCell ref="AD52:BE52"/>
    <mergeCell ref="AD51:BE51"/>
    <mergeCell ref="AD50:BE50"/>
    <mergeCell ref="AD49:BE49"/>
    <mergeCell ref="AD48:BE48"/>
    <mergeCell ref="AU54:AW54"/>
    <mergeCell ref="AY54:BA54"/>
    <mergeCell ref="AD42:BE42"/>
    <mergeCell ref="AD43:BE43"/>
    <mergeCell ref="AD86:BE86"/>
    <mergeCell ref="AD87:BE87"/>
    <mergeCell ref="BC54:BE54"/>
    <mergeCell ref="BC10:BE10"/>
    <mergeCell ref="AD54:AD55"/>
    <mergeCell ref="AI54:AK54"/>
    <mergeCell ref="AM54:AO54"/>
    <mergeCell ref="AQ54:AS54"/>
    <mergeCell ref="AD44:BE44"/>
    <mergeCell ref="AD91:BE91"/>
    <mergeCell ref="AA1:AB2"/>
    <mergeCell ref="BG1:BH2"/>
    <mergeCell ref="BG45:BH46"/>
    <mergeCell ref="AD47:BE47"/>
    <mergeCell ref="AD8:BE8"/>
    <mergeCell ref="AD7:BE7"/>
    <mergeCell ref="AD6:BE6"/>
    <mergeCell ref="AD5:BE5"/>
    <mergeCell ref="AI10:AK10"/>
    <mergeCell ref="AM10:AO10"/>
    <mergeCell ref="AQ10:AS10"/>
    <mergeCell ref="AU10:AW10"/>
    <mergeCell ref="AY10:BA10"/>
    <mergeCell ref="A3:AB3"/>
    <mergeCell ref="A4:AB4"/>
    <mergeCell ref="A5:AB5"/>
    <mergeCell ref="AE10:AG10"/>
    <mergeCell ref="AA44:AB45"/>
    <mergeCell ref="A6:AB6"/>
    <mergeCell ref="A7:AB7"/>
    <mergeCell ref="A8:AB8"/>
    <mergeCell ref="A47:AB47"/>
    <mergeCell ref="AD10:AD11"/>
    <mergeCell ref="A10:A11"/>
    <mergeCell ref="A134:AB134"/>
    <mergeCell ref="AD133:BE133"/>
    <mergeCell ref="AD134:BE134"/>
    <mergeCell ref="R101:T101"/>
    <mergeCell ref="V101:X101"/>
    <mergeCell ref="Z101:AB101"/>
    <mergeCell ref="A101:A102"/>
    <mergeCell ref="B101:D101"/>
    <mergeCell ref="F101:H101"/>
    <mergeCell ref="J101:L101"/>
    <mergeCell ref="N101:P101"/>
    <mergeCell ref="AD101:AD102"/>
    <mergeCell ref="AE101:AG101"/>
    <mergeCell ref="AI101:AK101"/>
    <mergeCell ref="AM101:AO101"/>
    <mergeCell ref="AQ101:AS101"/>
    <mergeCell ref="AU101:AW101"/>
    <mergeCell ref="AD95:BE95"/>
    <mergeCell ref="AD94:BE94"/>
    <mergeCell ref="AY101:BA101"/>
    <mergeCell ref="BC101:BE101"/>
    <mergeCell ref="AD99:BE99"/>
    <mergeCell ref="AD98:BE98"/>
    <mergeCell ref="AD97:BE97"/>
    <mergeCell ref="AD96:BE96"/>
    <mergeCell ref="A133:AB133"/>
    <mergeCell ref="AA91:AB92"/>
    <mergeCell ref="A48:AB48"/>
    <mergeCell ref="A49:AB49"/>
    <mergeCell ref="A50:AB50"/>
    <mergeCell ref="A51:AB51"/>
    <mergeCell ref="A99:AB99"/>
    <mergeCell ref="A94:AB94"/>
    <mergeCell ref="A95:AB95"/>
    <mergeCell ref="A96:AB96"/>
    <mergeCell ref="A97:AB97"/>
    <mergeCell ref="A98:AB98"/>
    <mergeCell ref="A52:AB52"/>
    <mergeCell ref="A86:AB86"/>
    <mergeCell ref="A87:AB87"/>
    <mergeCell ref="A54:A55"/>
    <mergeCell ref="B54:D54"/>
    <mergeCell ref="F54:H54"/>
    <mergeCell ref="J54:L54"/>
    <mergeCell ref="N54:P54"/>
    <mergeCell ref="R54:T54"/>
    <mergeCell ref="V54:X54"/>
    <mergeCell ref="Z54:AB54"/>
    <mergeCell ref="A91:X91"/>
    <mergeCell ref="R10:T10"/>
    <mergeCell ref="V10:X10"/>
    <mergeCell ref="Z10:AB10"/>
    <mergeCell ref="AE54:AG54"/>
    <mergeCell ref="B10:D10"/>
    <mergeCell ref="F10:H10"/>
    <mergeCell ref="J10:L10"/>
    <mergeCell ref="N10:P10"/>
    <mergeCell ref="A42:AB42"/>
    <mergeCell ref="A43:AB43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5" r:id="rId3" location="INDICE!A1"/>
    <hyperlink ref="BG45:BH46" location="INDICE!A1" display="INDICE"/>
    <hyperlink ref="AA91" r:id="rId4" location="INDICE!A1"/>
    <hyperlink ref="AA91:AB92" location="INDICE!A1" display="INDICE"/>
    <hyperlink ref="AA44" r:id="rId5" location="INDICE!A1"/>
    <hyperlink ref="AA44:AB45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60" fitToHeight="6" orientation="landscape" r:id="rId7"/>
  <headerFooter alignWithMargins="0"/>
  <rowBreaks count="4" manualBreakCount="4">
    <brk id="43" max="56" man="1"/>
    <brk id="46" max="56" man="1"/>
    <brk id="88" max="16383" man="1"/>
    <brk id="93" max="56" man="1"/>
  </rowBreaks>
  <colBreaks count="1" manualBreakCount="1">
    <brk id="28" min="2" max="13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7"/>
  <sheetViews>
    <sheetView zoomScaleNormal="100" workbookViewId="0">
      <selection activeCell="W1" sqref="W1:X2"/>
    </sheetView>
  </sheetViews>
  <sheetFormatPr baseColWidth="10" defaultRowHeight="11.25" x14ac:dyDescent="0.25"/>
  <cols>
    <col min="1" max="1" width="15.42578125" style="123" bestFit="1" customWidth="1"/>
    <col min="2" max="4" width="6.140625" style="123" customWidth="1"/>
    <col min="5" max="5" width="1.42578125" style="123" customWidth="1"/>
    <col min="6" max="8" width="5.140625" style="123" customWidth="1"/>
    <col min="9" max="9" width="1.42578125" style="123" customWidth="1"/>
    <col min="10" max="12" width="5.140625" style="123" customWidth="1"/>
    <col min="13" max="13" width="1.42578125" style="123" customWidth="1"/>
    <col min="14" max="16" width="5.140625" style="123" customWidth="1"/>
    <col min="17" max="17" width="1.42578125" style="123" customWidth="1"/>
    <col min="18" max="20" width="5.140625" style="123" customWidth="1"/>
    <col min="21" max="256" width="11.42578125" style="123"/>
    <col min="257" max="257" width="15.42578125" style="123" bestFit="1" customWidth="1"/>
    <col min="258" max="260" width="6.140625" style="123" customWidth="1"/>
    <col min="261" max="261" width="1.42578125" style="123" customWidth="1"/>
    <col min="262" max="264" width="5.140625" style="123" customWidth="1"/>
    <col min="265" max="265" width="1.42578125" style="123" customWidth="1"/>
    <col min="266" max="268" width="5.140625" style="123" customWidth="1"/>
    <col min="269" max="269" width="1.42578125" style="123" customWidth="1"/>
    <col min="270" max="272" width="5.140625" style="123" customWidth="1"/>
    <col min="273" max="273" width="1.42578125" style="123" customWidth="1"/>
    <col min="274" max="276" width="5.140625" style="123" customWidth="1"/>
    <col min="277" max="512" width="11.42578125" style="123"/>
    <col min="513" max="513" width="15.42578125" style="123" bestFit="1" customWidth="1"/>
    <col min="514" max="516" width="6.140625" style="123" customWidth="1"/>
    <col min="517" max="517" width="1.42578125" style="123" customWidth="1"/>
    <col min="518" max="520" width="5.140625" style="123" customWidth="1"/>
    <col min="521" max="521" width="1.42578125" style="123" customWidth="1"/>
    <col min="522" max="524" width="5.140625" style="123" customWidth="1"/>
    <col min="525" max="525" width="1.42578125" style="123" customWidth="1"/>
    <col min="526" max="528" width="5.140625" style="123" customWidth="1"/>
    <col min="529" max="529" width="1.42578125" style="123" customWidth="1"/>
    <col min="530" max="532" width="5.140625" style="123" customWidth="1"/>
    <col min="533" max="768" width="11.42578125" style="123"/>
    <col min="769" max="769" width="15.42578125" style="123" bestFit="1" customWidth="1"/>
    <col min="770" max="772" width="6.140625" style="123" customWidth="1"/>
    <col min="773" max="773" width="1.42578125" style="123" customWidth="1"/>
    <col min="774" max="776" width="5.140625" style="123" customWidth="1"/>
    <col min="777" max="777" width="1.42578125" style="123" customWidth="1"/>
    <col min="778" max="780" width="5.140625" style="123" customWidth="1"/>
    <col min="781" max="781" width="1.42578125" style="123" customWidth="1"/>
    <col min="782" max="784" width="5.140625" style="123" customWidth="1"/>
    <col min="785" max="785" width="1.42578125" style="123" customWidth="1"/>
    <col min="786" max="788" width="5.140625" style="123" customWidth="1"/>
    <col min="789" max="1024" width="11.42578125" style="123"/>
    <col min="1025" max="1025" width="15.42578125" style="123" bestFit="1" customWidth="1"/>
    <col min="1026" max="1028" width="6.140625" style="123" customWidth="1"/>
    <col min="1029" max="1029" width="1.42578125" style="123" customWidth="1"/>
    <col min="1030" max="1032" width="5.140625" style="123" customWidth="1"/>
    <col min="1033" max="1033" width="1.42578125" style="123" customWidth="1"/>
    <col min="1034" max="1036" width="5.140625" style="123" customWidth="1"/>
    <col min="1037" max="1037" width="1.42578125" style="123" customWidth="1"/>
    <col min="1038" max="1040" width="5.140625" style="123" customWidth="1"/>
    <col min="1041" max="1041" width="1.42578125" style="123" customWidth="1"/>
    <col min="1042" max="1044" width="5.140625" style="123" customWidth="1"/>
    <col min="1045" max="1280" width="11.42578125" style="123"/>
    <col min="1281" max="1281" width="15.42578125" style="123" bestFit="1" customWidth="1"/>
    <col min="1282" max="1284" width="6.140625" style="123" customWidth="1"/>
    <col min="1285" max="1285" width="1.42578125" style="123" customWidth="1"/>
    <col min="1286" max="1288" width="5.140625" style="123" customWidth="1"/>
    <col min="1289" max="1289" width="1.42578125" style="123" customWidth="1"/>
    <col min="1290" max="1292" width="5.140625" style="123" customWidth="1"/>
    <col min="1293" max="1293" width="1.42578125" style="123" customWidth="1"/>
    <col min="1294" max="1296" width="5.140625" style="123" customWidth="1"/>
    <col min="1297" max="1297" width="1.42578125" style="123" customWidth="1"/>
    <col min="1298" max="1300" width="5.140625" style="123" customWidth="1"/>
    <col min="1301" max="1536" width="11.42578125" style="123"/>
    <col min="1537" max="1537" width="15.42578125" style="123" bestFit="1" customWidth="1"/>
    <col min="1538" max="1540" width="6.140625" style="123" customWidth="1"/>
    <col min="1541" max="1541" width="1.42578125" style="123" customWidth="1"/>
    <col min="1542" max="1544" width="5.140625" style="123" customWidth="1"/>
    <col min="1545" max="1545" width="1.42578125" style="123" customWidth="1"/>
    <col min="1546" max="1548" width="5.140625" style="123" customWidth="1"/>
    <col min="1549" max="1549" width="1.42578125" style="123" customWidth="1"/>
    <col min="1550" max="1552" width="5.140625" style="123" customWidth="1"/>
    <col min="1553" max="1553" width="1.42578125" style="123" customWidth="1"/>
    <col min="1554" max="1556" width="5.140625" style="123" customWidth="1"/>
    <col min="1557" max="1792" width="11.42578125" style="123"/>
    <col min="1793" max="1793" width="15.42578125" style="123" bestFit="1" customWidth="1"/>
    <col min="1794" max="1796" width="6.140625" style="123" customWidth="1"/>
    <col min="1797" max="1797" width="1.42578125" style="123" customWidth="1"/>
    <col min="1798" max="1800" width="5.140625" style="123" customWidth="1"/>
    <col min="1801" max="1801" width="1.42578125" style="123" customWidth="1"/>
    <col min="1802" max="1804" width="5.140625" style="123" customWidth="1"/>
    <col min="1805" max="1805" width="1.42578125" style="123" customWidth="1"/>
    <col min="1806" max="1808" width="5.140625" style="123" customWidth="1"/>
    <col min="1809" max="1809" width="1.42578125" style="123" customWidth="1"/>
    <col min="1810" max="1812" width="5.140625" style="123" customWidth="1"/>
    <col min="1813" max="2048" width="11.42578125" style="123"/>
    <col min="2049" max="2049" width="15.42578125" style="123" bestFit="1" customWidth="1"/>
    <col min="2050" max="2052" width="6.140625" style="123" customWidth="1"/>
    <col min="2053" max="2053" width="1.42578125" style="123" customWidth="1"/>
    <col min="2054" max="2056" width="5.140625" style="123" customWidth="1"/>
    <col min="2057" max="2057" width="1.42578125" style="123" customWidth="1"/>
    <col min="2058" max="2060" width="5.140625" style="123" customWidth="1"/>
    <col min="2061" max="2061" width="1.42578125" style="123" customWidth="1"/>
    <col min="2062" max="2064" width="5.140625" style="123" customWidth="1"/>
    <col min="2065" max="2065" width="1.42578125" style="123" customWidth="1"/>
    <col min="2066" max="2068" width="5.140625" style="123" customWidth="1"/>
    <col min="2069" max="2304" width="11.42578125" style="123"/>
    <col min="2305" max="2305" width="15.42578125" style="123" bestFit="1" customWidth="1"/>
    <col min="2306" max="2308" width="6.140625" style="123" customWidth="1"/>
    <col min="2309" max="2309" width="1.42578125" style="123" customWidth="1"/>
    <col min="2310" max="2312" width="5.140625" style="123" customWidth="1"/>
    <col min="2313" max="2313" width="1.42578125" style="123" customWidth="1"/>
    <col min="2314" max="2316" width="5.140625" style="123" customWidth="1"/>
    <col min="2317" max="2317" width="1.42578125" style="123" customWidth="1"/>
    <col min="2318" max="2320" width="5.140625" style="123" customWidth="1"/>
    <col min="2321" max="2321" width="1.42578125" style="123" customWidth="1"/>
    <col min="2322" max="2324" width="5.140625" style="123" customWidth="1"/>
    <col min="2325" max="2560" width="11.42578125" style="123"/>
    <col min="2561" max="2561" width="15.42578125" style="123" bestFit="1" customWidth="1"/>
    <col min="2562" max="2564" width="6.140625" style="123" customWidth="1"/>
    <col min="2565" max="2565" width="1.42578125" style="123" customWidth="1"/>
    <col min="2566" max="2568" width="5.140625" style="123" customWidth="1"/>
    <col min="2569" max="2569" width="1.42578125" style="123" customWidth="1"/>
    <col min="2570" max="2572" width="5.140625" style="123" customWidth="1"/>
    <col min="2573" max="2573" width="1.42578125" style="123" customWidth="1"/>
    <col min="2574" max="2576" width="5.140625" style="123" customWidth="1"/>
    <col min="2577" max="2577" width="1.42578125" style="123" customWidth="1"/>
    <col min="2578" max="2580" width="5.140625" style="123" customWidth="1"/>
    <col min="2581" max="2816" width="11.42578125" style="123"/>
    <col min="2817" max="2817" width="15.42578125" style="123" bestFit="1" customWidth="1"/>
    <col min="2818" max="2820" width="6.140625" style="123" customWidth="1"/>
    <col min="2821" max="2821" width="1.42578125" style="123" customWidth="1"/>
    <col min="2822" max="2824" width="5.140625" style="123" customWidth="1"/>
    <col min="2825" max="2825" width="1.42578125" style="123" customWidth="1"/>
    <col min="2826" max="2828" width="5.140625" style="123" customWidth="1"/>
    <col min="2829" max="2829" width="1.42578125" style="123" customWidth="1"/>
    <col min="2830" max="2832" width="5.140625" style="123" customWidth="1"/>
    <col min="2833" max="2833" width="1.42578125" style="123" customWidth="1"/>
    <col min="2834" max="2836" width="5.140625" style="123" customWidth="1"/>
    <col min="2837" max="3072" width="11.42578125" style="123"/>
    <col min="3073" max="3073" width="15.42578125" style="123" bestFit="1" customWidth="1"/>
    <col min="3074" max="3076" width="6.140625" style="123" customWidth="1"/>
    <col min="3077" max="3077" width="1.42578125" style="123" customWidth="1"/>
    <col min="3078" max="3080" width="5.140625" style="123" customWidth="1"/>
    <col min="3081" max="3081" width="1.42578125" style="123" customWidth="1"/>
    <col min="3082" max="3084" width="5.140625" style="123" customWidth="1"/>
    <col min="3085" max="3085" width="1.42578125" style="123" customWidth="1"/>
    <col min="3086" max="3088" width="5.140625" style="123" customWidth="1"/>
    <col min="3089" max="3089" width="1.42578125" style="123" customWidth="1"/>
    <col min="3090" max="3092" width="5.140625" style="123" customWidth="1"/>
    <col min="3093" max="3328" width="11.42578125" style="123"/>
    <col min="3329" max="3329" width="15.42578125" style="123" bestFit="1" customWidth="1"/>
    <col min="3330" max="3332" width="6.140625" style="123" customWidth="1"/>
    <col min="3333" max="3333" width="1.42578125" style="123" customWidth="1"/>
    <col min="3334" max="3336" width="5.140625" style="123" customWidth="1"/>
    <col min="3337" max="3337" width="1.42578125" style="123" customWidth="1"/>
    <col min="3338" max="3340" width="5.140625" style="123" customWidth="1"/>
    <col min="3341" max="3341" width="1.42578125" style="123" customWidth="1"/>
    <col min="3342" max="3344" width="5.140625" style="123" customWidth="1"/>
    <col min="3345" max="3345" width="1.42578125" style="123" customWidth="1"/>
    <col min="3346" max="3348" width="5.140625" style="123" customWidth="1"/>
    <col min="3349" max="3584" width="11.42578125" style="123"/>
    <col min="3585" max="3585" width="15.42578125" style="123" bestFit="1" customWidth="1"/>
    <col min="3586" max="3588" width="6.140625" style="123" customWidth="1"/>
    <col min="3589" max="3589" width="1.42578125" style="123" customWidth="1"/>
    <col min="3590" max="3592" width="5.140625" style="123" customWidth="1"/>
    <col min="3593" max="3593" width="1.42578125" style="123" customWidth="1"/>
    <col min="3594" max="3596" width="5.140625" style="123" customWidth="1"/>
    <col min="3597" max="3597" width="1.42578125" style="123" customWidth="1"/>
    <col min="3598" max="3600" width="5.140625" style="123" customWidth="1"/>
    <col min="3601" max="3601" width="1.42578125" style="123" customWidth="1"/>
    <col min="3602" max="3604" width="5.140625" style="123" customWidth="1"/>
    <col min="3605" max="3840" width="11.42578125" style="123"/>
    <col min="3841" max="3841" width="15.42578125" style="123" bestFit="1" customWidth="1"/>
    <col min="3842" max="3844" width="6.140625" style="123" customWidth="1"/>
    <col min="3845" max="3845" width="1.42578125" style="123" customWidth="1"/>
    <col min="3846" max="3848" width="5.140625" style="123" customWidth="1"/>
    <col min="3849" max="3849" width="1.42578125" style="123" customWidth="1"/>
    <col min="3850" max="3852" width="5.140625" style="123" customWidth="1"/>
    <col min="3853" max="3853" width="1.42578125" style="123" customWidth="1"/>
    <col min="3854" max="3856" width="5.140625" style="123" customWidth="1"/>
    <col min="3857" max="3857" width="1.42578125" style="123" customWidth="1"/>
    <col min="3858" max="3860" width="5.140625" style="123" customWidth="1"/>
    <col min="3861" max="4096" width="11.42578125" style="123"/>
    <col min="4097" max="4097" width="15.42578125" style="123" bestFit="1" customWidth="1"/>
    <col min="4098" max="4100" width="6.140625" style="123" customWidth="1"/>
    <col min="4101" max="4101" width="1.42578125" style="123" customWidth="1"/>
    <col min="4102" max="4104" width="5.140625" style="123" customWidth="1"/>
    <col min="4105" max="4105" width="1.42578125" style="123" customWidth="1"/>
    <col min="4106" max="4108" width="5.140625" style="123" customWidth="1"/>
    <col min="4109" max="4109" width="1.42578125" style="123" customWidth="1"/>
    <col min="4110" max="4112" width="5.140625" style="123" customWidth="1"/>
    <col min="4113" max="4113" width="1.42578125" style="123" customWidth="1"/>
    <col min="4114" max="4116" width="5.140625" style="123" customWidth="1"/>
    <col min="4117" max="4352" width="11.42578125" style="123"/>
    <col min="4353" max="4353" width="15.42578125" style="123" bestFit="1" customWidth="1"/>
    <col min="4354" max="4356" width="6.140625" style="123" customWidth="1"/>
    <col min="4357" max="4357" width="1.42578125" style="123" customWidth="1"/>
    <col min="4358" max="4360" width="5.140625" style="123" customWidth="1"/>
    <col min="4361" max="4361" width="1.42578125" style="123" customWidth="1"/>
    <col min="4362" max="4364" width="5.140625" style="123" customWidth="1"/>
    <col min="4365" max="4365" width="1.42578125" style="123" customWidth="1"/>
    <col min="4366" max="4368" width="5.140625" style="123" customWidth="1"/>
    <col min="4369" max="4369" width="1.42578125" style="123" customWidth="1"/>
    <col min="4370" max="4372" width="5.140625" style="123" customWidth="1"/>
    <col min="4373" max="4608" width="11.42578125" style="123"/>
    <col min="4609" max="4609" width="15.42578125" style="123" bestFit="1" customWidth="1"/>
    <col min="4610" max="4612" width="6.140625" style="123" customWidth="1"/>
    <col min="4613" max="4613" width="1.42578125" style="123" customWidth="1"/>
    <col min="4614" max="4616" width="5.140625" style="123" customWidth="1"/>
    <col min="4617" max="4617" width="1.42578125" style="123" customWidth="1"/>
    <col min="4618" max="4620" width="5.140625" style="123" customWidth="1"/>
    <col min="4621" max="4621" width="1.42578125" style="123" customWidth="1"/>
    <col min="4622" max="4624" width="5.140625" style="123" customWidth="1"/>
    <col min="4625" max="4625" width="1.42578125" style="123" customWidth="1"/>
    <col min="4626" max="4628" width="5.140625" style="123" customWidth="1"/>
    <col min="4629" max="4864" width="11.42578125" style="123"/>
    <col min="4865" max="4865" width="15.42578125" style="123" bestFit="1" customWidth="1"/>
    <col min="4866" max="4868" width="6.140625" style="123" customWidth="1"/>
    <col min="4869" max="4869" width="1.42578125" style="123" customWidth="1"/>
    <col min="4870" max="4872" width="5.140625" style="123" customWidth="1"/>
    <col min="4873" max="4873" width="1.42578125" style="123" customWidth="1"/>
    <col min="4874" max="4876" width="5.140625" style="123" customWidth="1"/>
    <col min="4877" max="4877" width="1.42578125" style="123" customWidth="1"/>
    <col min="4878" max="4880" width="5.140625" style="123" customWidth="1"/>
    <col min="4881" max="4881" width="1.42578125" style="123" customWidth="1"/>
    <col min="4882" max="4884" width="5.140625" style="123" customWidth="1"/>
    <col min="4885" max="5120" width="11.42578125" style="123"/>
    <col min="5121" max="5121" width="15.42578125" style="123" bestFit="1" customWidth="1"/>
    <col min="5122" max="5124" width="6.140625" style="123" customWidth="1"/>
    <col min="5125" max="5125" width="1.42578125" style="123" customWidth="1"/>
    <col min="5126" max="5128" width="5.140625" style="123" customWidth="1"/>
    <col min="5129" max="5129" width="1.42578125" style="123" customWidth="1"/>
    <col min="5130" max="5132" width="5.140625" style="123" customWidth="1"/>
    <col min="5133" max="5133" width="1.42578125" style="123" customWidth="1"/>
    <col min="5134" max="5136" width="5.140625" style="123" customWidth="1"/>
    <col min="5137" max="5137" width="1.42578125" style="123" customWidth="1"/>
    <col min="5138" max="5140" width="5.140625" style="123" customWidth="1"/>
    <col min="5141" max="5376" width="11.42578125" style="123"/>
    <col min="5377" max="5377" width="15.42578125" style="123" bestFit="1" customWidth="1"/>
    <col min="5378" max="5380" width="6.140625" style="123" customWidth="1"/>
    <col min="5381" max="5381" width="1.42578125" style="123" customWidth="1"/>
    <col min="5382" max="5384" width="5.140625" style="123" customWidth="1"/>
    <col min="5385" max="5385" width="1.42578125" style="123" customWidth="1"/>
    <col min="5386" max="5388" width="5.140625" style="123" customWidth="1"/>
    <col min="5389" max="5389" width="1.42578125" style="123" customWidth="1"/>
    <col min="5390" max="5392" width="5.140625" style="123" customWidth="1"/>
    <col min="5393" max="5393" width="1.42578125" style="123" customWidth="1"/>
    <col min="5394" max="5396" width="5.140625" style="123" customWidth="1"/>
    <col min="5397" max="5632" width="11.42578125" style="123"/>
    <col min="5633" max="5633" width="15.42578125" style="123" bestFit="1" customWidth="1"/>
    <col min="5634" max="5636" width="6.140625" style="123" customWidth="1"/>
    <col min="5637" max="5637" width="1.42578125" style="123" customWidth="1"/>
    <col min="5638" max="5640" width="5.140625" style="123" customWidth="1"/>
    <col min="5641" max="5641" width="1.42578125" style="123" customWidth="1"/>
    <col min="5642" max="5644" width="5.140625" style="123" customWidth="1"/>
    <col min="5645" max="5645" width="1.42578125" style="123" customWidth="1"/>
    <col min="5646" max="5648" width="5.140625" style="123" customWidth="1"/>
    <col min="5649" max="5649" width="1.42578125" style="123" customWidth="1"/>
    <col min="5650" max="5652" width="5.140625" style="123" customWidth="1"/>
    <col min="5653" max="5888" width="11.42578125" style="123"/>
    <col min="5889" max="5889" width="15.42578125" style="123" bestFit="1" customWidth="1"/>
    <col min="5890" max="5892" width="6.140625" style="123" customWidth="1"/>
    <col min="5893" max="5893" width="1.42578125" style="123" customWidth="1"/>
    <col min="5894" max="5896" width="5.140625" style="123" customWidth="1"/>
    <col min="5897" max="5897" width="1.42578125" style="123" customWidth="1"/>
    <col min="5898" max="5900" width="5.140625" style="123" customWidth="1"/>
    <col min="5901" max="5901" width="1.42578125" style="123" customWidth="1"/>
    <col min="5902" max="5904" width="5.140625" style="123" customWidth="1"/>
    <col min="5905" max="5905" width="1.42578125" style="123" customWidth="1"/>
    <col min="5906" max="5908" width="5.140625" style="123" customWidth="1"/>
    <col min="5909" max="6144" width="11.42578125" style="123"/>
    <col min="6145" max="6145" width="15.42578125" style="123" bestFit="1" customWidth="1"/>
    <col min="6146" max="6148" width="6.140625" style="123" customWidth="1"/>
    <col min="6149" max="6149" width="1.42578125" style="123" customWidth="1"/>
    <col min="6150" max="6152" width="5.140625" style="123" customWidth="1"/>
    <col min="6153" max="6153" width="1.42578125" style="123" customWidth="1"/>
    <col min="6154" max="6156" width="5.140625" style="123" customWidth="1"/>
    <col min="6157" max="6157" width="1.42578125" style="123" customWidth="1"/>
    <col min="6158" max="6160" width="5.140625" style="123" customWidth="1"/>
    <col min="6161" max="6161" width="1.42578125" style="123" customWidth="1"/>
    <col min="6162" max="6164" width="5.140625" style="123" customWidth="1"/>
    <col min="6165" max="6400" width="11.42578125" style="123"/>
    <col min="6401" max="6401" width="15.42578125" style="123" bestFit="1" customWidth="1"/>
    <col min="6402" max="6404" width="6.140625" style="123" customWidth="1"/>
    <col min="6405" max="6405" width="1.42578125" style="123" customWidth="1"/>
    <col min="6406" max="6408" width="5.140625" style="123" customWidth="1"/>
    <col min="6409" max="6409" width="1.42578125" style="123" customWidth="1"/>
    <col min="6410" max="6412" width="5.140625" style="123" customWidth="1"/>
    <col min="6413" max="6413" width="1.42578125" style="123" customWidth="1"/>
    <col min="6414" max="6416" width="5.140625" style="123" customWidth="1"/>
    <col min="6417" max="6417" width="1.42578125" style="123" customWidth="1"/>
    <col min="6418" max="6420" width="5.140625" style="123" customWidth="1"/>
    <col min="6421" max="6656" width="11.42578125" style="123"/>
    <col min="6657" max="6657" width="15.42578125" style="123" bestFit="1" customWidth="1"/>
    <col min="6658" max="6660" width="6.140625" style="123" customWidth="1"/>
    <col min="6661" max="6661" width="1.42578125" style="123" customWidth="1"/>
    <col min="6662" max="6664" width="5.140625" style="123" customWidth="1"/>
    <col min="6665" max="6665" width="1.42578125" style="123" customWidth="1"/>
    <col min="6666" max="6668" width="5.140625" style="123" customWidth="1"/>
    <col min="6669" max="6669" width="1.42578125" style="123" customWidth="1"/>
    <col min="6670" max="6672" width="5.140625" style="123" customWidth="1"/>
    <col min="6673" max="6673" width="1.42578125" style="123" customWidth="1"/>
    <col min="6674" max="6676" width="5.140625" style="123" customWidth="1"/>
    <col min="6677" max="6912" width="11.42578125" style="123"/>
    <col min="6913" max="6913" width="15.42578125" style="123" bestFit="1" customWidth="1"/>
    <col min="6914" max="6916" width="6.140625" style="123" customWidth="1"/>
    <col min="6917" max="6917" width="1.42578125" style="123" customWidth="1"/>
    <col min="6918" max="6920" width="5.140625" style="123" customWidth="1"/>
    <col min="6921" max="6921" width="1.42578125" style="123" customWidth="1"/>
    <col min="6922" max="6924" width="5.140625" style="123" customWidth="1"/>
    <col min="6925" max="6925" width="1.42578125" style="123" customWidth="1"/>
    <col min="6926" max="6928" width="5.140625" style="123" customWidth="1"/>
    <col min="6929" max="6929" width="1.42578125" style="123" customWidth="1"/>
    <col min="6930" max="6932" width="5.140625" style="123" customWidth="1"/>
    <col min="6933" max="7168" width="11.42578125" style="123"/>
    <col min="7169" max="7169" width="15.42578125" style="123" bestFit="1" customWidth="1"/>
    <col min="7170" max="7172" width="6.140625" style="123" customWidth="1"/>
    <col min="7173" max="7173" width="1.42578125" style="123" customWidth="1"/>
    <col min="7174" max="7176" width="5.140625" style="123" customWidth="1"/>
    <col min="7177" max="7177" width="1.42578125" style="123" customWidth="1"/>
    <col min="7178" max="7180" width="5.140625" style="123" customWidth="1"/>
    <col min="7181" max="7181" width="1.42578125" style="123" customWidth="1"/>
    <col min="7182" max="7184" width="5.140625" style="123" customWidth="1"/>
    <col min="7185" max="7185" width="1.42578125" style="123" customWidth="1"/>
    <col min="7186" max="7188" width="5.140625" style="123" customWidth="1"/>
    <col min="7189" max="7424" width="11.42578125" style="123"/>
    <col min="7425" max="7425" width="15.42578125" style="123" bestFit="1" customWidth="1"/>
    <col min="7426" max="7428" width="6.140625" style="123" customWidth="1"/>
    <col min="7429" max="7429" width="1.42578125" style="123" customWidth="1"/>
    <col min="7430" max="7432" width="5.140625" style="123" customWidth="1"/>
    <col min="7433" max="7433" width="1.42578125" style="123" customWidth="1"/>
    <col min="7434" max="7436" width="5.140625" style="123" customWidth="1"/>
    <col min="7437" max="7437" width="1.42578125" style="123" customWidth="1"/>
    <col min="7438" max="7440" width="5.140625" style="123" customWidth="1"/>
    <col min="7441" max="7441" width="1.42578125" style="123" customWidth="1"/>
    <col min="7442" max="7444" width="5.140625" style="123" customWidth="1"/>
    <col min="7445" max="7680" width="11.42578125" style="123"/>
    <col min="7681" max="7681" width="15.42578125" style="123" bestFit="1" customWidth="1"/>
    <col min="7682" max="7684" width="6.140625" style="123" customWidth="1"/>
    <col min="7685" max="7685" width="1.42578125" style="123" customWidth="1"/>
    <col min="7686" max="7688" width="5.140625" style="123" customWidth="1"/>
    <col min="7689" max="7689" width="1.42578125" style="123" customWidth="1"/>
    <col min="7690" max="7692" width="5.140625" style="123" customWidth="1"/>
    <col min="7693" max="7693" width="1.42578125" style="123" customWidth="1"/>
    <col min="7694" max="7696" width="5.140625" style="123" customWidth="1"/>
    <col min="7697" max="7697" width="1.42578125" style="123" customWidth="1"/>
    <col min="7698" max="7700" width="5.140625" style="123" customWidth="1"/>
    <col min="7701" max="7936" width="11.42578125" style="123"/>
    <col min="7937" max="7937" width="15.42578125" style="123" bestFit="1" customWidth="1"/>
    <col min="7938" max="7940" width="6.140625" style="123" customWidth="1"/>
    <col min="7941" max="7941" width="1.42578125" style="123" customWidth="1"/>
    <col min="7942" max="7944" width="5.140625" style="123" customWidth="1"/>
    <col min="7945" max="7945" width="1.42578125" style="123" customWidth="1"/>
    <col min="7946" max="7948" width="5.140625" style="123" customWidth="1"/>
    <col min="7949" max="7949" width="1.42578125" style="123" customWidth="1"/>
    <col min="7950" max="7952" width="5.140625" style="123" customWidth="1"/>
    <col min="7953" max="7953" width="1.42578125" style="123" customWidth="1"/>
    <col min="7954" max="7956" width="5.140625" style="123" customWidth="1"/>
    <col min="7957" max="8192" width="11.42578125" style="123"/>
    <col min="8193" max="8193" width="15.42578125" style="123" bestFit="1" customWidth="1"/>
    <col min="8194" max="8196" width="6.140625" style="123" customWidth="1"/>
    <col min="8197" max="8197" width="1.42578125" style="123" customWidth="1"/>
    <col min="8198" max="8200" width="5.140625" style="123" customWidth="1"/>
    <col min="8201" max="8201" width="1.42578125" style="123" customWidth="1"/>
    <col min="8202" max="8204" width="5.140625" style="123" customWidth="1"/>
    <col min="8205" max="8205" width="1.42578125" style="123" customWidth="1"/>
    <col min="8206" max="8208" width="5.140625" style="123" customWidth="1"/>
    <col min="8209" max="8209" width="1.42578125" style="123" customWidth="1"/>
    <col min="8210" max="8212" width="5.140625" style="123" customWidth="1"/>
    <col min="8213" max="8448" width="11.42578125" style="123"/>
    <col min="8449" max="8449" width="15.42578125" style="123" bestFit="1" customWidth="1"/>
    <col min="8450" max="8452" width="6.140625" style="123" customWidth="1"/>
    <col min="8453" max="8453" width="1.42578125" style="123" customWidth="1"/>
    <col min="8454" max="8456" width="5.140625" style="123" customWidth="1"/>
    <col min="8457" max="8457" width="1.42578125" style="123" customWidth="1"/>
    <col min="8458" max="8460" width="5.140625" style="123" customWidth="1"/>
    <col min="8461" max="8461" width="1.42578125" style="123" customWidth="1"/>
    <col min="8462" max="8464" width="5.140625" style="123" customWidth="1"/>
    <col min="8465" max="8465" width="1.42578125" style="123" customWidth="1"/>
    <col min="8466" max="8468" width="5.140625" style="123" customWidth="1"/>
    <col min="8469" max="8704" width="11.42578125" style="123"/>
    <col min="8705" max="8705" width="15.42578125" style="123" bestFit="1" customWidth="1"/>
    <col min="8706" max="8708" width="6.140625" style="123" customWidth="1"/>
    <col min="8709" max="8709" width="1.42578125" style="123" customWidth="1"/>
    <col min="8710" max="8712" width="5.140625" style="123" customWidth="1"/>
    <col min="8713" max="8713" width="1.42578125" style="123" customWidth="1"/>
    <col min="8714" max="8716" width="5.140625" style="123" customWidth="1"/>
    <col min="8717" max="8717" width="1.42578125" style="123" customWidth="1"/>
    <col min="8718" max="8720" width="5.140625" style="123" customWidth="1"/>
    <col min="8721" max="8721" width="1.42578125" style="123" customWidth="1"/>
    <col min="8722" max="8724" width="5.140625" style="123" customWidth="1"/>
    <col min="8725" max="8960" width="11.42578125" style="123"/>
    <col min="8961" max="8961" width="15.42578125" style="123" bestFit="1" customWidth="1"/>
    <col min="8962" max="8964" width="6.140625" style="123" customWidth="1"/>
    <col min="8965" max="8965" width="1.42578125" style="123" customWidth="1"/>
    <col min="8966" max="8968" width="5.140625" style="123" customWidth="1"/>
    <col min="8969" max="8969" width="1.42578125" style="123" customWidth="1"/>
    <col min="8970" max="8972" width="5.140625" style="123" customWidth="1"/>
    <col min="8973" max="8973" width="1.42578125" style="123" customWidth="1"/>
    <col min="8974" max="8976" width="5.140625" style="123" customWidth="1"/>
    <col min="8977" max="8977" width="1.42578125" style="123" customWidth="1"/>
    <col min="8978" max="8980" width="5.140625" style="123" customWidth="1"/>
    <col min="8981" max="9216" width="11.42578125" style="123"/>
    <col min="9217" max="9217" width="15.42578125" style="123" bestFit="1" customWidth="1"/>
    <col min="9218" max="9220" width="6.140625" style="123" customWidth="1"/>
    <col min="9221" max="9221" width="1.42578125" style="123" customWidth="1"/>
    <col min="9222" max="9224" width="5.140625" style="123" customWidth="1"/>
    <col min="9225" max="9225" width="1.42578125" style="123" customWidth="1"/>
    <col min="9226" max="9228" width="5.140625" style="123" customWidth="1"/>
    <col min="9229" max="9229" width="1.42578125" style="123" customWidth="1"/>
    <col min="9230" max="9232" width="5.140625" style="123" customWidth="1"/>
    <col min="9233" max="9233" width="1.42578125" style="123" customWidth="1"/>
    <col min="9234" max="9236" width="5.140625" style="123" customWidth="1"/>
    <col min="9237" max="9472" width="11.42578125" style="123"/>
    <col min="9473" max="9473" width="15.42578125" style="123" bestFit="1" customWidth="1"/>
    <col min="9474" max="9476" width="6.140625" style="123" customWidth="1"/>
    <col min="9477" max="9477" width="1.42578125" style="123" customWidth="1"/>
    <col min="9478" max="9480" width="5.140625" style="123" customWidth="1"/>
    <col min="9481" max="9481" width="1.42578125" style="123" customWidth="1"/>
    <col min="9482" max="9484" width="5.140625" style="123" customWidth="1"/>
    <col min="9485" max="9485" width="1.42578125" style="123" customWidth="1"/>
    <col min="9486" max="9488" width="5.140625" style="123" customWidth="1"/>
    <col min="9489" max="9489" width="1.42578125" style="123" customWidth="1"/>
    <col min="9490" max="9492" width="5.140625" style="123" customWidth="1"/>
    <col min="9493" max="9728" width="11.42578125" style="123"/>
    <col min="9729" max="9729" width="15.42578125" style="123" bestFit="1" customWidth="1"/>
    <col min="9730" max="9732" width="6.140625" style="123" customWidth="1"/>
    <col min="9733" max="9733" width="1.42578125" style="123" customWidth="1"/>
    <col min="9734" max="9736" width="5.140625" style="123" customWidth="1"/>
    <col min="9737" max="9737" width="1.42578125" style="123" customWidth="1"/>
    <col min="9738" max="9740" width="5.140625" style="123" customWidth="1"/>
    <col min="9741" max="9741" width="1.42578125" style="123" customWidth="1"/>
    <col min="9742" max="9744" width="5.140625" style="123" customWidth="1"/>
    <col min="9745" max="9745" width="1.42578125" style="123" customWidth="1"/>
    <col min="9746" max="9748" width="5.140625" style="123" customWidth="1"/>
    <col min="9749" max="9984" width="11.42578125" style="123"/>
    <col min="9985" max="9985" width="15.42578125" style="123" bestFit="1" customWidth="1"/>
    <col min="9986" max="9988" width="6.140625" style="123" customWidth="1"/>
    <col min="9989" max="9989" width="1.42578125" style="123" customWidth="1"/>
    <col min="9990" max="9992" width="5.140625" style="123" customWidth="1"/>
    <col min="9993" max="9993" width="1.42578125" style="123" customWidth="1"/>
    <col min="9994" max="9996" width="5.140625" style="123" customWidth="1"/>
    <col min="9997" max="9997" width="1.42578125" style="123" customWidth="1"/>
    <col min="9998" max="10000" width="5.140625" style="123" customWidth="1"/>
    <col min="10001" max="10001" width="1.42578125" style="123" customWidth="1"/>
    <col min="10002" max="10004" width="5.140625" style="123" customWidth="1"/>
    <col min="10005" max="10240" width="11.42578125" style="123"/>
    <col min="10241" max="10241" width="15.42578125" style="123" bestFit="1" customWidth="1"/>
    <col min="10242" max="10244" width="6.140625" style="123" customWidth="1"/>
    <col min="10245" max="10245" width="1.42578125" style="123" customWidth="1"/>
    <col min="10246" max="10248" width="5.140625" style="123" customWidth="1"/>
    <col min="10249" max="10249" width="1.42578125" style="123" customWidth="1"/>
    <col min="10250" max="10252" width="5.140625" style="123" customWidth="1"/>
    <col min="10253" max="10253" width="1.42578125" style="123" customWidth="1"/>
    <col min="10254" max="10256" width="5.140625" style="123" customWidth="1"/>
    <col min="10257" max="10257" width="1.42578125" style="123" customWidth="1"/>
    <col min="10258" max="10260" width="5.140625" style="123" customWidth="1"/>
    <col min="10261" max="10496" width="11.42578125" style="123"/>
    <col min="10497" max="10497" width="15.42578125" style="123" bestFit="1" customWidth="1"/>
    <col min="10498" max="10500" width="6.140625" style="123" customWidth="1"/>
    <col min="10501" max="10501" width="1.42578125" style="123" customWidth="1"/>
    <col min="10502" max="10504" width="5.140625" style="123" customWidth="1"/>
    <col min="10505" max="10505" width="1.42578125" style="123" customWidth="1"/>
    <col min="10506" max="10508" width="5.140625" style="123" customWidth="1"/>
    <col min="10509" max="10509" width="1.42578125" style="123" customWidth="1"/>
    <col min="10510" max="10512" width="5.140625" style="123" customWidth="1"/>
    <col min="10513" max="10513" width="1.42578125" style="123" customWidth="1"/>
    <col min="10514" max="10516" width="5.140625" style="123" customWidth="1"/>
    <col min="10517" max="10752" width="11.42578125" style="123"/>
    <col min="10753" max="10753" width="15.42578125" style="123" bestFit="1" customWidth="1"/>
    <col min="10754" max="10756" width="6.140625" style="123" customWidth="1"/>
    <col min="10757" max="10757" width="1.42578125" style="123" customWidth="1"/>
    <col min="10758" max="10760" width="5.140625" style="123" customWidth="1"/>
    <col min="10761" max="10761" width="1.42578125" style="123" customWidth="1"/>
    <col min="10762" max="10764" width="5.140625" style="123" customWidth="1"/>
    <col min="10765" max="10765" width="1.42578125" style="123" customWidth="1"/>
    <col min="10766" max="10768" width="5.140625" style="123" customWidth="1"/>
    <col min="10769" max="10769" width="1.42578125" style="123" customWidth="1"/>
    <col min="10770" max="10772" width="5.140625" style="123" customWidth="1"/>
    <col min="10773" max="11008" width="11.42578125" style="123"/>
    <col min="11009" max="11009" width="15.42578125" style="123" bestFit="1" customWidth="1"/>
    <col min="11010" max="11012" width="6.140625" style="123" customWidth="1"/>
    <col min="11013" max="11013" width="1.42578125" style="123" customWidth="1"/>
    <col min="11014" max="11016" width="5.140625" style="123" customWidth="1"/>
    <col min="11017" max="11017" width="1.42578125" style="123" customWidth="1"/>
    <col min="11018" max="11020" width="5.140625" style="123" customWidth="1"/>
    <col min="11021" max="11021" width="1.42578125" style="123" customWidth="1"/>
    <col min="11022" max="11024" width="5.140625" style="123" customWidth="1"/>
    <col min="11025" max="11025" width="1.42578125" style="123" customWidth="1"/>
    <col min="11026" max="11028" width="5.140625" style="123" customWidth="1"/>
    <col min="11029" max="11264" width="11.42578125" style="123"/>
    <col min="11265" max="11265" width="15.42578125" style="123" bestFit="1" customWidth="1"/>
    <col min="11266" max="11268" width="6.140625" style="123" customWidth="1"/>
    <col min="11269" max="11269" width="1.42578125" style="123" customWidth="1"/>
    <col min="11270" max="11272" width="5.140625" style="123" customWidth="1"/>
    <col min="11273" max="11273" width="1.42578125" style="123" customWidth="1"/>
    <col min="11274" max="11276" width="5.140625" style="123" customWidth="1"/>
    <col min="11277" max="11277" width="1.42578125" style="123" customWidth="1"/>
    <col min="11278" max="11280" width="5.140625" style="123" customWidth="1"/>
    <col min="11281" max="11281" width="1.42578125" style="123" customWidth="1"/>
    <col min="11282" max="11284" width="5.140625" style="123" customWidth="1"/>
    <col min="11285" max="11520" width="11.42578125" style="123"/>
    <col min="11521" max="11521" width="15.42578125" style="123" bestFit="1" customWidth="1"/>
    <col min="11522" max="11524" width="6.140625" style="123" customWidth="1"/>
    <col min="11525" max="11525" width="1.42578125" style="123" customWidth="1"/>
    <col min="11526" max="11528" width="5.140625" style="123" customWidth="1"/>
    <col min="11529" max="11529" width="1.42578125" style="123" customWidth="1"/>
    <col min="11530" max="11532" width="5.140625" style="123" customWidth="1"/>
    <col min="11533" max="11533" width="1.42578125" style="123" customWidth="1"/>
    <col min="11534" max="11536" width="5.140625" style="123" customWidth="1"/>
    <col min="11537" max="11537" width="1.42578125" style="123" customWidth="1"/>
    <col min="11538" max="11540" width="5.140625" style="123" customWidth="1"/>
    <col min="11541" max="11776" width="11.42578125" style="123"/>
    <col min="11777" max="11777" width="15.42578125" style="123" bestFit="1" customWidth="1"/>
    <col min="11778" max="11780" width="6.140625" style="123" customWidth="1"/>
    <col min="11781" max="11781" width="1.42578125" style="123" customWidth="1"/>
    <col min="11782" max="11784" width="5.140625" style="123" customWidth="1"/>
    <col min="11785" max="11785" width="1.42578125" style="123" customWidth="1"/>
    <col min="11786" max="11788" width="5.140625" style="123" customWidth="1"/>
    <col min="11789" max="11789" width="1.42578125" style="123" customWidth="1"/>
    <col min="11790" max="11792" width="5.140625" style="123" customWidth="1"/>
    <col min="11793" max="11793" width="1.42578125" style="123" customWidth="1"/>
    <col min="11794" max="11796" width="5.140625" style="123" customWidth="1"/>
    <col min="11797" max="12032" width="11.42578125" style="123"/>
    <col min="12033" max="12033" width="15.42578125" style="123" bestFit="1" customWidth="1"/>
    <col min="12034" max="12036" width="6.140625" style="123" customWidth="1"/>
    <col min="12037" max="12037" width="1.42578125" style="123" customWidth="1"/>
    <col min="12038" max="12040" width="5.140625" style="123" customWidth="1"/>
    <col min="12041" max="12041" width="1.42578125" style="123" customWidth="1"/>
    <col min="12042" max="12044" width="5.140625" style="123" customWidth="1"/>
    <col min="12045" max="12045" width="1.42578125" style="123" customWidth="1"/>
    <col min="12046" max="12048" width="5.140625" style="123" customWidth="1"/>
    <col min="12049" max="12049" width="1.42578125" style="123" customWidth="1"/>
    <col min="12050" max="12052" width="5.140625" style="123" customWidth="1"/>
    <col min="12053" max="12288" width="11.42578125" style="123"/>
    <col min="12289" max="12289" width="15.42578125" style="123" bestFit="1" customWidth="1"/>
    <col min="12290" max="12292" width="6.140625" style="123" customWidth="1"/>
    <col min="12293" max="12293" width="1.42578125" style="123" customWidth="1"/>
    <col min="12294" max="12296" width="5.140625" style="123" customWidth="1"/>
    <col min="12297" max="12297" width="1.42578125" style="123" customWidth="1"/>
    <col min="12298" max="12300" width="5.140625" style="123" customWidth="1"/>
    <col min="12301" max="12301" width="1.42578125" style="123" customWidth="1"/>
    <col min="12302" max="12304" width="5.140625" style="123" customWidth="1"/>
    <col min="12305" max="12305" width="1.42578125" style="123" customWidth="1"/>
    <col min="12306" max="12308" width="5.140625" style="123" customWidth="1"/>
    <col min="12309" max="12544" width="11.42578125" style="123"/>
    <col min="12545" max="12545" width="15.42578125" style="123" bestFit="1" customWidth="1"/>
    <col min="12546" max="12548" width="6.140625" style="123" customWidth="1"/>
    <col min="12549" max="12549" width="1.42578125" style="123" customWidth="1"/>
    <col min="12550" max="12552" width="5.140625" style="123" customWidth="1"/>
    <col min="12553" max="12553" width="1.42578125" style="123" customWidth="1"/>
    <col min="12554" max="12556" width="5.140625" style="123" customWidth="1"/>
    <col min="12557" max="12557" width="1.42578125" style="123" customWidth="1"/>
    <col min="12558" max="12560" width="5.140625" style="123" customWidth="1"/>
    <col min="12561" max="12561" width="1.42578125" style="123" customWidth="1"/>
    <col min="12562" max="12564" width="5.140625" style="123" customWidth="1"/>
    <col min="12565" max="12800" width="11.42578125" style="123"/>
    <col min="12801" max="12801" width="15.42578125" style="123" bestFit="1" customWidth="1"/>
    <col min="12802" max="12804" width="6.140625" style="123" customWidth="1"/>
    <col min="12805" max="12805" width="1.42578125" style="123" customWidth="1"/>
    <col min="12806" max="12808" width="5.140625" style="123" customWidth="1"/>
    <col min="12809" max="12809" width="1.42578125" style="123" customWidth="1"/>
    <col min="12810" max="12812" width="5.140625" style="123" customWidth="1"/>
    <col min="12813" max="12813" width="1.42578125" style="123" customWidth="1"/>
    <col min="12814" max="12816" width="5.140625" style="123" customWidth="1"/>
    <col min="12817" max="12817" width="1.42578125" style="123" customWidth="1"/>
    <col min="12818" max="12820" width="5.140625" style="123" customWidth="1"/>
    <col min="12821" max="13056" width="11.42578125" style="123"/>
    <col min="13057" max="13057" width="15.42578125" style="123" bestFit="1" customWidth="1"/>
    <col min="13058" max="13060" width="6.140625" style="123" customWidth="1"/>
    <col min="13061" max="13061" width="1.42578125" style="123" customWidth="1"/>
    <col min="13062" max="13064" width="5.140625" style="123" customWidth="1"/>
    <col min="13065" max="13065" width="1.42578125" style="123" customWidth="1"/>
    <col min="13066" max="13068" width="5.140625" style="123" customWidth="1"/>
    <col min="13069" max="13069" width="1.42578125" style="123" customWidth="1"/>
    <col min="13070" max="13072" width="5.140625" style="123" customWidth="1"/>
    <col min="13073" max="13073" width="1.42578125" style="123" customWidth="1"/>
    <col min="13074" max="13076" width="5.140625" style="123" customWidth="1"/>
    <col min="13077" max="13312" width="11.42578125" style="123"/>
    <col min="13313" max="13313" width="15.42578125" style="123" bestFit="1" customWidth="1"/>
    <col min="13314" max="13316" width="6.140625" style="123" customWidth="1"/>
    <col min="13317" max="13317" width="1.42578125" style="123" customWidth="1"/>
    <col min="13318" max="13320" width="5.140625" style="123" customWidth="1"/>
    <col min="13321" max="13321" width="1.42578125" style="123" customWidth="1"/>
    <col min="13322" max="13324" width="5.140625" style="123" customWidth="1"/>
    <col min="13325" max="13325" width="1.42578125" style="123" customWidth="1"/>
    <col min="13326" max="13328" width="5.140625" style="123" customWidth="1"/>
    <col min="13329" max="13329" width="1.42578125" style="123" customWidth="1"/>
    <col min="13330" max="13332" width="5.140625" style="123" customWidth="1"/>
    <col min="13333" max="13568" width="11.42578125" style="123"/>
    <col min="13569" max="13569" width="15.42578125" style="123" bestFit="1" customWidth="1"/>
    <col min="13570" max="13572" width="6.140625" style="123" customWidth="1"/>
    <col min="13573" max="13573" width="1.42578125" style="123" customWidth="1"/>
    <col min="13574" max="13576" width="5.140625" style="123" customWidth="1"/>
    <col min="13577" max="13577" width="1.42578125" style="123" customWidth="1"/>
    <col min="13578" max="13580" width="5.140625" style="123" customWidth="1"/>
    <col min="13581" max="13581" width="1.42578125" style="123" customWidth="1"/>
    <col min="13582" max="13584" width="5.140625" style="123" customWidth="1"/>
    <col min="13585" max="13585" width="1.42578125" style="123" customWidth="1"/>
    <col min="13586" max="13588" width="5.140625" style="123" customWidth="1"/>
    <col min="13589" max="13824" width="11.42578125" style="123"/>
    <col min="13825" max="13825" width="15.42578125" style="123" bestFit="1" customWidth="1"/>
    <col min="13826" max="13828" width="6.140625" style="123" customWidth="1"/>
    <col min="13829" max="13829" width="1.42578125" style="123" customWidth="1"/>
    <col min="13830" max="13832" width="5.140625" style="123" customWidth="1"/>
    <col min="13833" max="13833" width="1.42578125" style="123" customWidth="1"/>
    <col min="13834" max="13836" width="5.140625" style="123" customWidth="1"/>
    <col min="13837" max="13837" width="1.42578125" style="123" customWidth="1"/>
    <col min="13838" max="13840" width="5.140625" style="123" customWidth="1"/>
    <col min="13841" max="13841" width="1.42578125" style="123" customWidth="1"/>
    <col min="13842" max="13844" width="5.140625" style="123" customWidth="1"/>
    <col min="13845" max="14080" width="11.42578125" style="123"/>
    <col min="14081" max="14081" width="15.42578125" style="123" bestFit="1" customWidth="1"/>
    <col min="14082" max="14084" width="6.140625" style="123" customWidth="1"/>
    <col min="14085" max="14085" width="1.42578125" style="123" customWidth="1"/>
    <col min="14086" max="14088" width="5.140625" style="123" customWidth="1"/>
    <col min="14089" max="14089" width="1.42578125" style="123" customWidth="1"/>
    <col min="14090" max="14092" width="5.140625" style="123" customWidth="1"/>
    <col min="14093" max="14093" width="1.42578125" style="123" customWidth="1"/>
    <col min="14094" max="14096" width="5.140625" style="123" customWidth="1"/>
    <col min="14097" max="14097" width="1.42578125" style="123" customWidth="1"/>
    <col min="14098" max="14100" width="5.140625" style="123" customWidth="1"/>
    <col min="14101" max="14336" width="11.42578125" style="123"/>
    <col min="14337" max="14337" width="15.42578125" style="123" bestFit="1" customWidth="1"/>
    <col min="14338" max="14340" width="6.140625" style="123" customWidth="1"/>
    <col min="14341" max="14341" width="1.42578125" style="123" customWidth="1"/>
    <col min="14342" max="14344" width="5.140625" style="123" customWidth="1"/>
    <col min="14345" max="14345" width="1.42578125" style="123" customWidth="1"/>
    <col min="14346" max="14348" width="5.140625" style="123" customWidth="1"/>
    <col min="14349" max="14349" width="1.42578125" style="123" customWidth="1"/>
    <col min="14350" max="14352" width="5.140625" style="123" customWidth="1"/>
    <col min="14353" max="14353" width="1.42578125" style="123" customWidth="1"/>
    <col min="14354" max="14356" width="5.140625" style="123" customWidth="1"/>
    <col min="14357" max="14592" width="11.42578125" style="123"/>
    <col min="14593" max="14593" width="15.42578125" style="123" bestFit="1" customWidth="1"/>
    <col min="14594" max="14596" width="6.140625" style="123" customWidth="1"/>
    <col min="14597" max="14597" width="1.42578125" style="123" customWidth="1"/>
    <col min="14598" max="14600" width="5.140625" style="123" customWidth="1"/>
    <col min="14601" max="14601" width="1.42578125" style="123" customWidth="1"/>
    <col min="14602" max="14604" width="5.140625" style="123" customWidth="1"/>
    <col min="14605" max="14605" width="1.42578125" style="123" customWidth="1"/>
    <col min="14606" max="14608" width="5.140625" style="123" customWidth="1"/>
    <col min="14609" max="14609" width="1.42578125" style="123" customWidth="1"/>
    <col min="14610" max="14612" width="5.140625" style="123" customWidth="1"/>
    <col min="14613" max="14848" width="11.42578125" style="123"/>
    <col min="14849" max="14849" width="15.42578125" style="123" bestFit="1" customWidth="1"/>
    <col min="14850" max="14852" width="6.140625" style="123" customWidth="1"/>
    <col min="14853" max="14853" width="1.42578125" style="123" customWidth="1"/>
    <col min="14854" max="14856" width="5.140625" style="123" customWidth="1"/>
    <col min="14857" max="14857" width="1.42578125" style="123" customWidth="1"/>
    <col min="14858" max="14860" width="5.140625" style="123" customWidth="1"/>
    <col min="14861" max="14861" width="1.42578125" style="123" customWidth="1"/>
    <col min="14862" max="14864" width="5.140625" style="123" customWidth="1"/>
    <col min="14865" max="14865" width="1.42578125" style="123" customWidth="1"/>
    <col min="14866" max="14868" width="5.140625" style="123" customWidth="1"/>
    <col min="14869" max="15104" width="11.42578125" style="123"/>
    <col min="15105" max="15105" width="15.42578125" style="123" bestFit="1" customWidth="1"/>
    <col min="15106" max="15108" width="6.140625" style="123" customWidth="1"/>
    <col min="15109" max="15109" width="1.42578125" style="123" customWidth="1"/>
    <col min="15110" max="15112" width="5.140625" style="123" customWidth="1"/>
    <col min="15113" max="15113" width="1.42578125" style="123" customWidth="1"/>
    <col min="15114" max="15116" width="5.140625" style="123" customWidth="1"/>
    <col min="15117" max="15117" width="1.42578125" style="123" customWidth="1"/>
    <col min="15118" max="15120" width="5.140625" style="123" customWidth="1"/>
    <col min="15121" max="15121" width="1.42578125" style="123" customWidth="1"/>
    <col min="15122" max="15124" width="5.140625" style="123" customWidth="1"/>
    <col min="15125" max="15360" width="11.42578125" style="123"/>
    <col min="15361" max="15361" width="15.42578125" style="123" bestFit="1" customWidth="1"/>
    <col min="15362" max="15364" width="6.140625" style="123" customWidth="1"/>
    <col min="15365" max="15365" width="1.42578125" style="123" customWidth="1"/>
    <col min="15366" max="15368" width="5.140625" style="123" customWidth="1"/>
    <col min="15369" max="15369" width="1.42578125" style="123" customWidth="1"/>
    <col min="15370" max="15372" width="5.140625" style="123" customWidth="1"/>
    <col min="15373" max="15373" width="1.42578125" style="123" customWidth="1"/>
    <col min="15374" max="15376" width="5.140625" style="123" customWidth="1"/>
    <col min="15377" max="15377" width="1.42578125" style="123" customWidth="1"/>
    <col min="15378" max="15380" width="5.140625" style="123" customWidth="1"/>
    <col min="15381" max="15616" width="11.42578125" style="123"/>
    <col min="15617" max="15617" width="15.42578125" style="123" bestFit="1" customWidth="1"/>
    <col min="15618" max="15620" width="6.140625" style="123" customWidth="1"/>
    <col min="15621" max="15621" width="1.42578125" style="123" customWidth="1"/>
    <col min="15622" max="15624" width="5.140625" style="123" customWidth="1"/>
    <col min="15625" max="15625" width="1.42578125" style="123" customWidth="1"/>
    <col min="15626" max="15628" width="5.140625" style="123" customWidth="1"/>
    <col min="15629" max="15629" width="1.42578125" style="123" customWidth="1"/>
    <col min="15630" max="15632" width="5.140625" style="123" customWidth="1"/>
    <col min="15633" max="15633" width="1.42578125" style="123" customWidth="1"/>
    <col min="15634" max="15636" width="5.140625" style="123" customWidth="1"/>
    <col min="15637" max="15872" width="11.42578125" style="123"/>
    <col min="15873" max="15873" width="15.42578125" style="123" bestFit="1" customWidth="1"/>
    <col min="15874" max="15876" width="6.140625" style="123" customWidth="1"/>
    <col min="15877" max="15877" width="1.42578125" style="123" customWidth="1"/>
    <col min="15878" max="15880" width="5.140625" style="123" customWidth="1"/>
    <col min="15881" max="15881" width="1.42578125" style="123" customWidth="1"/>
    <col min="15882" max="15884" width="5.140625" style="123" customWidth="1"/>
    <col min="15885" max="15885" width="1.42578125" style="123" customWidth="1"/>
    <col min="15886" max="15888" width="5.140625" style="123" customWidth="1"/>
    <col min="15889" max="15889" width="1.42578125" style="123" customWidth="1"/>
    <col min="15890" max="15892" width="5.140625" style="123" customWidth="1"/>
    <col min="15893" max="16128" width="11.42578125" style="123"/>
    <col min="16129" max="16129" width="15.42578125" style="123" bestFit="1" customWidth="1"/>
    <col min="16130" max="16132" width="6.140625" style="123" customWidth="1"/>
    <col min="16133" max="16133" width="1.42578125" style="123" customWidth="1"/>
    <col min="16134" max="16136" width="5.140625" style="123" customWidth="1"/>
    <col min="16137" max="16137" width="1.42578125" style="123" customWidth="1"/>
    <col min="16138" max="16140" width="5.140625" style="123" customWidth="1"/>
    <col min="16141" max="16141" width="1.42578125" style="123" customWidth="1"/>
    <col min="16142" max="16144" width="5.140625" style="123" customWidth="1"/>
    <col min="16145" max="16145" width="1.42578125" style="123" customWidth="1"/>
    <col min="16146" max="16148" width="5.140625" style="123" customWidth="1"/>
    <col min="16149" max="16384" width="11.42578125" style="123"/>
  </cols>
  <sheetData>
    <row r="1" spans="1:24" ht="14.25" customHeight="1" x14ac:dyDescent="0.2">
      <c r="A1" s="337" t="s">
        <v>254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V1" s="29"/>
      <c r="W1" s="326" t="s">
        <v>317</v>
      </c>
      <c r="X1" s="326"/>
    </row>
    <row r="2" spans="1:24" ht="14.25" customHeight="1" x14ac:dyDescent="0.2">
      <c r="A2" s="338" t="s">
        <v>109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V2" s="30"/>
      <c r="W2" s="326"/>
      <c r="X2" s="326"/>
    </row>
    <row r="3" spans="1:24" ht="14.25" x14ac:dyDescent="0.25">
      <c r="A3" s="337" t="s">
        <v>255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</row>
    <row r="4" spans="1:24" ht="14.25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</row>
    <row r="5" spans="1:24" ht="14.25" x14ac:dyDescent="0.25">
      <c r="A5" s="337" t="s">
        <v>232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</row>
    <row r="6" spans="1:24" ht="14.25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</row>
    <row r="7" spans="1:24" ht="15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4" ht="12.75" x14ac:dyDescent="0.25">
      <c r="A8" s="345" t="s">
        <v>242</v>
      </c>
      <c r="B8" s="343" t="s">
        <v>19</v>
      </c>
      <c r="C8" s="343" t="s">
        <v>243</v>
      </c>
      <c r="D8" s="343"/>
      <c r="E8" s="108"/>
      <c r="F8" s="343" t="s">
        <v>64</v>
      </c>
      <c r="G8" s="343"/>
      <c r="H8" s="343"/>
      <c r="I8" s="108"/>
      <c r="J8" s="343" t="s">
        <v>65</v>
      </c>
      <c r="K8" s="343"/>
      <c r="L8" s="343"/>
      <c r="M8" s="108"/>
      <c r="N8" s="343" t="s">
        <v>66</v>
      </c>
      <c r="O8" s="343"/>
      <c r="P8" s="343"/>
      <c r="Q8" s="108"/>
      <c r="R8" s="343" t="s">
        <v>67</v>
      </c>
      <c r="S8" s="343"/>
      <c r="T8" s="343"/>
    </row>
    <row r="9" spans="1:24" ht="13.5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</row>
    <row r="10" spans="1:24" ht="12.75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</row>
    <row r="11" spans="1:24" s="147" customFormat="1" ht="13.5" x14ac:dyDescent="0.25">
      <c r="A11" s="150" t="s">
        <v>244</v>
      </c>
      <c r="B11" s="163">
        <f>SUM(B13:B15)</f>
        <v>202</v>
      </c>
      <c r="C11" s="163">
        <f>SUM(C13:C15)</f>
        <v>87</v>
      </c>
      <c r="D11" s="163">
        <f>SUM(D13:D15)</f>
        <v>115</v>
      </c>
      <c r="E11" s="163"/>
      <c r="F11" s="163">
        <f>SUM(F13:F15)</f>
        <v>36</v>
      </c>
      <c r="G11" s="163">
        <f>SUM(G13:G15)</f>
        <v>16</v>
      </c>
      <c r="H11" s="163">
        <f>SUM(H13:H15)</f>
        <v>20</v>
      </c>
      <c r="I11" s="163"/>
      <c r="J11" s="163">
        <f>SUM(J13:J15)</f>
        <v>34</v>
      </c>
      <c r="K11" s="163">
        <f>SUM(K13:K15)</f>
        <v>14</v>
      </c>
      <c r="L11" s="163">
        <f>SUM(L13:L15)</f>
        <v>20</v>
      </c>
      <c r="M11" s="163"/>
      <c r="N11" s="163">
        <f>SUM(N13:N15)</f>
        <v>66</v>
      </c>
      <c r="O11" s="163">
        <f>SUM(O13:O15)</f>
        <v>29</v>
      </c>
      <c r="P11" s="163">
        <f>SUM(P13:P15)</f>
        <v>37</v>
      </c>
      <c r="Q11" s="163"/>
      <c r="R11" s="163">
        <f>SUM(R13:R15)</f>
        <v>66</v>
      </c>
      <c r="S11" s="163">
        <f>SUM(S13:S15)</f>
        <v>28</v>
      </c>
      <c r="T11" s="163">
        <f>SUM(T13:T15)</f>
        <v>38</v>
      </c>
      <c r="U11" s="108"/>
    </row>
    <row r="12" spans="1:24" ht="12.75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07"/>
    </row>
    <row r="13" spans="1:24" ht="12.75" x14ac:dyDescent="0.25">
      <c r="A13" s="153" t="s">
        <v>110</v>
      </c>
      <c r="B13" s="118">
        <v>44</v>
      </c>
      <c r="C13" s="118">
        <v>25</v>
      </c>
      <c r="D13" s="118">
        <v>19</v>
      </c>
      <c r="E13" s="118"/>
      <c r="F13" s="118">
        <v>7</v>
      </c>
      <c r="G13" s="118">
        <v>3</v>
      </c>
      <c r="H13" s="118">
        <v>4</v>
      </c>
      <c r="I13" s="118"/>
      <c r="J13" s="118">
        <v>4</v>
      </c>
      <c r="K13" s="118">
        <v>3</v>
      </c>
      <c r="L13" s="118">
        <v>1</v>
      </c>
      <c r="M13" s="118"/>
      <c r="N13" s="118">
        <v>14</v>
      </c>
      <c r="O13" s="118">
        <v>8</v>
      </c>
      <c r="P13" s="118">
        <v>6</v>
      </c>
      <c r="Q13" s="118"/>
      <c r="R13" s="118">
        <v>19</v>
      </c>
      <c r="S13" s="118">
        <v>11</v>
      </c>
      <c r="T13" s="118">
        <v>8</v>
      </c>
      <c r="U13" s="107"/>
    </row>
    <row r="14" spans="1:24" ht="12.75" x14ac:dyDescent="0.25">
      <c r="A14" s="164" t="s">
        <v>90</v>
      </c>
      <c r="B14" s="118">
        <v>97</v>
      </c>
      <c r="C14" s="118">
        <v>40</v>
      </c>
      <c r="D14" s="118">
        <v>57</v>
      </c>
      <c r="E14" s="118"/>
      <c r="F14" s="118">
        <v>18</v>
      </c>
      <c r="G14" s="118">
        <v>6</v>
      </c>
      <c r="H14" s="118">
        <v>12</v>
      </c>
      <c r="I14" s="118"/>
      <c r="J14" s="118">
        <v>19</v>
      </c>
      <c r="K14" s="118">
        <v>7</v>
      </c>
      <c r="L14" s="118">
        <v>12</v>
      </c>
      <c r="M14" s="118"/>
      <c r="N14" s="118">
        <v>35</v>
      </c>
      <c r="O14" s="118">
        <v>16</v>
      </c>
      <c r="P14" s="118">
        <v>19</v>
      </c>
      <c r="Q14" s="118"/>
      <c r="R14" s="118">
        <v>25</v>
      </c>
      <c r="S14" s="118">
        <v>11</v>
      </c>
      <c r="T14" s="118">
        <v>14</v>
      </c>
      <c r="U14" s="107"/>
    </row>
    <row r="15" spans="1:24" ht="13.5" thickBot="1" x14ac:dyDescent="0.3">
      <c r="A15" s="122" t="s">
        <v>92</v>
      </c>
      <c r="B15" s="120">
        <v>61</v>
      </c>
      <c r="C15" s="120">
        <v>22</v>
      </c>
      <c r="D15" s="120">
        <v>39</v>
      </c>
      <c r="E15" s="120"/>
      <c r="F15" s="120">
        <v>11</v>
      </c>
      <c r="G15" s="120">
        <v>7</v>
      </c>
      <c r="H15" s="120">
        <v>4</v>
      </c>
      <c r="I15" s="120"/>
      <c r="J15" s="120">
        <v>11</v>
      </c>
      <c r="K15" s="120">
        <v>4</v>
      </c>
      <c r="L15" s="120">
        <v>7</v>
      </c>
      <c r="M15" s="120"/>
      <c r="N15" s="120">
        <v>17</v>
      </c>
      <c r="O15" s="120">
        <v>5</v>
      </c>
      <c r="P15" s="120">
        <v>12</v>
      </c>
      <c r="Q15" s="120"/>
      <c r="R15" s="120">
        <v>22</v>
      </c>
      <c r="S15" s="120">
        <v>6</v>
      </c>
      <c r="T15" s="120">
        <v>16</v>
      </c>
      <c r="U15" s="107"/>
    </row>
    <row r="16" spans="1:24" x14ac:dyDescent="0.25">
      <c r="A16" s="351" t="s">
        <v>238</v>
      </c>
      <c r="B16" s="351"/>
      <c r="C16" s="351"/>
      <c r="D16" s="351"/>
      <c r="E16" s="351"/>
      <c r="F16" s="351"/>
      <c r="G16" s="351"/>
      <c r="H16" s="351"/>
      <c r="I16" s="351"/>
      <c r="J16" s="351"/>
      <c r="K16" s="351"/>
      <c r="L16" s="351"/>
      <c r="M16" s="351"/>
      <c r="N16" s="351"/>
      <c r="O16" s="351"/>
      <c r="P16" s="351"/>
      <c r="Q16" s="351"/>
      <c r="R16" s="351"/>
      <c r="S16" s="351"/>
      <c r="T16" s="351"/>
    </row>
    <row r="17" spans="1:20" x14ac:dyDescent="0.25">
      <c r="A17" s="352" t="s">
        <v>224</v>
      </c>
      <c r="B17" s="352"/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</row>
  </sheetData>
  <mergeCells count="15">
    <mergeCell ref="R8:T8"/>
    <mergeCell ref="A16:T16"/>
    <mergeCell ref="A17:T17"/>
    <mergeCell ref="W1:X2"/>
    <mergeCell ref="A8:A9"/>
    <mergeCell ref="B8:D8"/>
    <mergeCell ref="F8:H8"/>
    <mergeCell ref="J8:L8"/>
    <mergeCell ref="N8:P8"/>
    <mergeCell ref="A6:T6"/>
    <mergeCell ref="A1:T1"/>
    <mergeCell ref="A2:T2"/>
    <mergeCell ref="A3:T3"/>
    <mergeCell ref="A4:T4"/>
    <mergeCell ref="A5:T5"/>
  </mergeCells>
  <hyperlinks>
    <hyperlink ref="W1" r:id="rId1" location="INDICE!A1"/>
    <hyperlink ref="W1:X2" location="INDICE!A1" display="INDICE"/>
  </hyperlinks>
  <printOptions horizontalCentered="1"/>
  <pageMargins left="1.0629921259842521" right="0.98425196850393704" top="0.59055118110236227" bottom="0.98425196850393704" header="0" footer="0"/>
  <pageSetup scale="95" orientation="landscape" r:id="rId2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2"/>
  <sheetViews>
    <sheetView topLeftCell="A49" zoomScaleNormal="100" workbookViewId="0">
      <selection activeCell="W67" sqref="W67:X68"/>
    </sheetView>
  </sheetViews>
  <sheetFormatPr baseColWidth="10" defaultRowHeight="15" customHeight="1" x14ac:dyDescent="0.25"/>
  <cols>
    <col min="1" max="1" width="13.7109375" style="123" customWidth="1"/>
    <col min="2" max="4" width="6.140625" style="123" customWidth="1"/>
    <col min="5" max="5" width="1.42578125" style="123" customWidth="1"/>
    <col min="6" max="8" width="5.140625" style="123" customWidth="1"/>
    <col min="9" max="9" width="1.42578125" style="123" customWidth="1"/>
    <col min="10" max="12" width="5.140625" style="123" customWidth="1"/>
    <col min="13" max="13" width="1.42578125" style="123" customWidth="1"/>
    <col min="14" max="16" width="5.140625" style="123" customWidth="1"/>
    <col min="17" max="17" width="1.42578125" style="123" customWidth="1"/>
    <col min="18" max="20" width="5.140625" style="123" customWidth="1"/>
    <col min="21" max="256" width="11.42578125" style="123"/>
    <col min="257" max="257" width="13.7109375" style="123" customWidth="1"/>
    <col min="258" max="260" width="6.140625" style="123" customWidth="1"/>
    <col min="261" max="261" width="1.42578125" style="123" customWidth="1"/>
    <col min="262" max="264" width="5.140625" style="123" customWidth="1"/>
    <col min="265" max="265" width="1.42578125" style="123" customWidth="1"/>
    <col min="266" max="268" width="5.140625" style="123" customWidth="1"/>
    <col min="269" max="269" width="1.42578125" style="123" customWidth="1"/>
    <col min="270" max="272" width="5.140625" style="123" customWidth="1"/>
    <col min="273" max="273" width="1.42578125" style="123" customWidth="1"/>
    <col min="274" max="276" width="5.140625" style="123" customWidth="1"/>
    <col min="277" max="512" width="11.42578125" style="123"/>
    <col min="513" max="513" width="13.7109375" style="123" customWidth="1"/>
    <col min="514" max="516" width="6.140625" style="123" customWidth="1"/>
    <col min="517" max="517" width="1.42578125" style="123" customWidth="1"/>
    <col min="518" max="520" width="5.140625" style="123" customWidth="1"/>
    <col min="521" max="521" width="1.42578125" style="123" customWidth="1"/>
    <col min="522" max="524" width="5.140625" style="123" customWidth="1"/>
    <col min="525" max="525" width="1.42578125" style="123" customWidth="1"/>
    <col min="526" max="528" width="5.140625" style="123" customWidth="1"/>
    <col min="529" max="529" width="1.42578125" style="123" customWidth="1"/>
    <col min="530" max="532" width="5.140625" style="123" customWidth="1"/>
    <col min="533" max="768" width="11.42578125" style="123"/>
    <col min="769" max="769" width="13.7109375" style="123" customWidth="1"/>
    <col min="770" max="772" width="6.140625" style="123" customWidth="1"/>
    <col min="773" max="773" width="1.42578125" style="123" customWidth="1"/>
    <col min="774" max="776" width="5.140625" style="123" customWidth="1"/>
    <col min="777" max="777" width="1.42578125" style="123" customWidth="1"/>
    <col min="778" max="780" width="5.140625" style="123" customWidth="1"/>
    <col min="781" max="781" width="1.42578125" style="123" customWidth="1"/>
    <col min="782" max="784" width="5.140625" style="123" customWidth="1"/>
    <col min="785" max="785" width="1.42578125" style="123" customWidth="1"/>
    <col min="786" max="788" width="5.140625" style="123" customWidth="1"/>
    <col min="789" max="1024" width="11.42578125" style="123"/>
    <col min="1025" max="1025" width="13.7109375" style="123" customWidth="1"/>
    <col min="1026" max="1028" width="6.140625" style="123" customWidth="1"/>
    <col min="1029" max="1029" width="1.42578125" style="123" customWidth="1"/>
    <col min="1030" max="1032" width="5.140625" style="123" customWidth="1"/>
    <col min="1033" max="1033" width="1.42578125" style="123" customWidth="1"/>
    <col min="1034" max="1036" width="5.140625" style="123" customWidth="1"/>
    <col min="1037" max="1037" width="1.42578125" style="123" customWidth="1"/>
    <col min="1038" max="1040" width="5.140625" style="123" customWidth="1"/>
    <col min="1041" max="1041" width="1.42578125" style="123" customWidth="1"/>
    <col min="1042" max="1044" width="5.140625" style="123" customWidth="1"/>
    <col min="1045" max="1280" width="11.42578125" style="123"/>
    <col min="1281" max="1281" width="13.7109375" style="123" customWidth="1"/>
    <col min="1282" max="1284" width="6.140625" style="123" customWidth="1"/>
    <col min="1285" max="1285" width="1.42578125" style="123" customWidth="1"/>
    <col min="1286" max="1288" width="5.140625" style="123" customWidth="1"/>
    <col min="1289" max="1289" width="1.42578125" style="123" customWidth="1"/>
    <col min="1290" max="1292" width="5.140625" style="123" customWidth="1"/>
    <col min="1293" max="1293" width="1.42578125" style="123" customWidth="1"/>
    <col min="1294" max="1296" width="5.140625" style="123" customWidth="1"/>
    <col min="1297" max="1297" width="1.42578125" style="123" customWidth="1"/>
    <col min="1298" max="1300" width="5.140625" style="123" customWidth="1"/>
    <col min="1301" max="1536" width="11.42578125" style="123"/>
    <col min="1537" max="1537" width="13.7109375" style="123" customWidth="1"/>
    <col min="1538" max="1540" width="6.140625" style="123" customWidth="1"/>
    <col min="1541" max="1541" width="1.42578125" style="123" customWidth="1"/>
    <col min="1542" max="1544" width="5.140625" style="123" customWidth="1"/>
    <col min="1545" max="1545" width="1.42578125" style="123" customWidth="1"/>
    <col min="1546" max="1548" width="5.140625" style="123" customWidth="1"/>
    <col min="1549" max="1549" width="1.42578125" style="123" customWidth="1"/>
    <col min="1550" max="1552" width="5.140625" style="123" customWidth="1"/>
    <col min="1553" max="1553" width="1.42578125" style="123" customWidth="1"/>
    <col min="1554" max="1556" width="5.140625" style="123" customWidth="1"/>
    <col min="1557" max="1792" width="11.42578125" style="123"/>
    <col min="1793" max="1793" width="13.7109375" style="123" customWidth="1"/>
    <col min="1794" max="1796" width="6.140625" style="123" customWidth="1"/>
    <col min="1797" max="1797" width="1.42578125" style="123" customWidth="1"/>
    <col min="1798" max="1800" width="5.140625" style="123" customWidth="1"/>
    <col min="1801" max="1801" width="1.42578125" style="123" customWidth="1"/>
    <col min="1802" max="1804" width="5.140625" style="123" customWidth="1"/>
    <col min="1805" max="1805" width="1.42578125" style="123" customWidth="1"/>
    <col min="1806" max="1808" width="5.140625" style="123" customWidth="1"/>
    <col min="1809" max="1809" width="1.42578125" style="123" customWidth="1"/>
    <col min="1810" max="1812" width="5.140625" style="123" customWidth="1"/>
    <col min="1813" max="2048" width="11.42578125" style="123"/>
    <col min="2049" max="2049" width="13.7109375" style="123" customWidth="1"/>
    <col min="2050" max="2052" width="6.140625" style="123" customWidth="1"/>
    <col min="2053" max="2053" width="1.42578125" style="123" customWidth="1"/>
    <col min="2054" max="2056" width="5.140625" style="123" customWidth="1"/>
    <col min="2057" max="2057" width="1.42578125" style="123" customWidth="1"/>
    <col min="2058" max="2060" width="5.140625" style="123" customWidth="1"/>
    <col min="2061" max="2061" width="1.42578125" style="123" customWidth="1"/>
    <col min="2062" max="2064" width="5.140625" style="123" customWidth="1"/>
    <col min="2065" max="2065" width="1.42578125" style="123" customWidth="1"/>
    <col min="2066" max="2068" width="5.140625" style="123" customWidth="1"/>
    <col min="2069" max="2304" width="11.42578125" style="123"/>
    <col min="2305" max="2305" width="13.7109375" style="123" customWidth="1"/>
    <col min="2306" max="2308" width="6.140625" style="123" customWidth="1"/>
    <col min="2309" max="2309" width="1.42578125" style="123" customWidth="1"/>
    <col min="2310" max="2312" width="5.140625" style="123" customWidth="1"/>
    <col min="2313" max="2313" width="1.42578125" style="123" customWidth="1"/>
    <col min="2314" max="2316" width="5.140625" style="123" customWidth="1"/>
    <col min="2317" max="2317" width="1.42578125" style="123" customWidth="1"/>
    <col min="2318" max="2320" width="5.140625" style="123" customWidth="1"/>
    <col min="2321" max="2321" width="1.42578125" style="123" customWidth="1"/>
    <col min="2322" max="2324" width="5.140625" style="123" customWidth="1"/>
    <col min="2325" max="2560" width="11.42578125" style="123"/>
    <col min="2561" max="2561" width="13.7109375" style="123" customWidth="1"/>
    <col min="2562" max="2564" width="6.140625" style="123" customWidth="1"/>
    <col min="2565" max="2565" width="1.42578125" style="123" customWidth="1"/>
    <col min="2566" max="2568" width="5.140625" style="123" customWidth="1"/>
    <col min="2569" max="2569" width="1.42578125" style="123" customWidth="1"/>
    <col min="2570" max="2572" width="5.140625" style="123" customWidth="1"/>
    <col min="2573" max="2573" width="1.42578125" style="123" customWidth="1"/>
    <col min="2574" max="2576" width="5.140625" style="123" customWidth="1"/>
    <col min="2577" max="2577" width="1.42578125" style="123" customWidth="1"/>
    <col min="2578" max="2580" width="5.140625" style="123" customWidth="1"/>
    <col min="2581" max="2816" width="11.42578125" style="123"/>
    <col min="2817" max="2817" width="13.7109375" style="123" customWidth="1"/>
    <col min="2818" max="2820" width="6.140625" style="123" customWidth="1"/>
    <col min="2821" max="2821" width="1.42578125" style="123" customWidth="1"/>
    <col min="2822" max="2824" width="5.140625" style="123" customWidth="1"/>
    <col min="2825" max="2825" width="1.42578125" style="123" customWidth="1"/>
    <col min="2826" max="2828" width="5.140625" style="123" customWidth="1"/>
    <col min="2829" max="2829" width="1.42578125" style="123" customWidth="1"/>
    <col min="2830" max="2832" width="5.140625" style="123" customWidth="1"/>
    <col min="2833" max="2833" width="1.42578125" style="123" customWidth="1"/>
    <col min="2834" max="2836" width="5.140625" style="123" customWidth="1"/>
    <col min="2837" max="3072" width="11.42578125" style="123"/>
    <col min="3073" max="3073" width="13.7109375" style="123" customWidth="1"/>
    <col min="3074" max="3076" width="6.140625" style="123" customWidth="1"/>
    <col min="3077" max="3077" width="1.42578125" style="123" customWidth="1"/>
    <col min="3078" max="3080" width="5.140625" style="123" customWidth="1"/>
    <col min="3081" max="3081" width="1.42578125" style="123" customWidth="1"/>
    <col min="3082" max="3084" width="5.140625" style="123" customWidth="1"/>
    <col min="3085" max="3085" width="1.42578125" style="123" customWidth="1"/>
    <col min="3086" max="3088" width="5.140625" style="123" customWidth="1"/>
    <col min="3089" max="3089" width="1.42578125" style="123" customWidth="1"/>
    <col min="3090" max="3092" width="5.140625" style="123" customWidth="1"/>
    <col min="3093" max="3328" width="11.42578125" style="123"/>
    <col min="3329" max="3329" width="13.7109375" style="123" customWidth="1"/>
    <col min="3330" max="3332" width="6.140625" style="123" customWidth="1"/>
    <col min="3333" max="3333" width="1.42578125" style="123" customWidth="1"/>
    <col min="3334" max="3336" width="5.140625" style="123" customWidth="1"/>
    <col min="3337" max="3337" width="1.42578125" style="123" customWidth="1"/>
    <col min="3338" max="3340" width="5.140625" style="123" customWidth="1"/>
    <col min="3341" max="3341" width="1.42578125" style="123" customWidth="1"/>
    <col min="3342" max="3344" width="5.140625" style="123" customWidth="1"/>
    <col min="3345" max="3345" width="1.42578125" style="123" customWidth="1"/>
    <col min="3346" max="3348" width="5.140625" style="123" customWidth="1"/>
    <col min="3349" max="3584" width="11.42578125" style="123"/>
    <col min="3585" max="3585" width="13.7109375" style="123" customWidth="1"/>
    <col min="3586" max="3588" width="6.140625" style="123" customWidth="1"/>
    <col min="3589" max="3589" width="1.42578125" style="123" customWidth="1"/>
    <col min="3590" max="3592" width="5.140625" style="123" customWidth="1"/>
    <col min="3593" max="3593" width="1.42578125" style="123" customWidth="1"/>
    <col min="3594" max="3596" width="5.140625" style="123" customWidth="1"/>
    <col min="3597" max="3597" width="1.42578125" style="123" customWidth="1"/>
    <col min="3598" max="3600" width="5.140625" style="123" customWidth="1"/>
    <col min="3601" max="3601" width="1.42578125" style="123" customWidth="1"/>
    <col min="3602" max="3604" width="5.140625" style="123" customWidth="1"/>
    <col min="3605" max="3840" width="11.42578125" style="123"/>
    <col min="3841" max="3841" width="13.7109375" style="123" customWidth="1"/>
    <col min="3842" max="3844" width="6.140625" style="123" customWidth="1"/>
    <col min="3845" max="3845" width="1.42578125" style="123" customWidth="1"/>
    <col min="3846" max="3848" width="5.140625" style="123" customWidth="1"/>
    <col min="3849" max="3849" width="1.42578125" style="123" customWidth="1"/>
    <col min="3850" max="3852" width="5.140625" style="123" customWidth="1"/>
    <col min="3853" max="3853" width="1.42578125" style="123" customWidth="1"/>
    <col min="3854" max="3856" width="5.140625" style="123" customWidth="1"/>
    <col min="3857" max="3857" width="1.42578125" style="123" customWidth="1"/>
    <col min="3858" max="3860" width="5.140625" style="123" customWidth="1"/>
    <col min="3861" max="4096" width="11.42578125" style="123"/>
    <col min="4097" max="4097" width="13.7109375" style="123" customWidth="1"/>
    <col min="4098" max="4100" width="6.140625" style="123" customWidth="1"/>
    <col min="4101" max="4101" width="1.42578125" style="123" customWidth="1"/>
    <col min="4102" max="4104" width="5.140625" style="123" customWidth="1"/>
    <col min="4105" max="4105" width="1.42578125" style="123" customWidth="1"/>
    <col min="4106" max="4108" width="5.140625" style="123" customWidth="1"/>
    <col min="4109" max="4109" width="1.42578125" style="123" customWidth="1"/>
    <col min="4110" max="4112" width="5.140625" style="123" customWidth="1"/>
    <col min="4113" max="4113" width="1.42578125" style="123" customWidth="1"/>
    <col min="4114" max="4116" width="5.140625" style="123" customWidth="1"/>
    <col min="4117" max="4352" width="11.42578125" style="123"/>
    <col min="4353" max="4353" width="13.7109375" style="123" customWidth="1"/>
    <col min="4354" max="4356" width="6.140625" style="123" customWidth="1"/>
    <col min="4357" max="4357" width="1.42578125" style="123" customWidth="1"/>
    <col min="4358" max="4360" width="5.140625" style="123" customWidth="1"/>
    <col min="4361" max="4361" width="1.42578125" style="123" customWidth="1"/>
    <col min="4362" max="4364" width="5.140625" style="123" customWidth="1"/>
    <col min="4365" max="4365" width="1.42578125" style="123" customWidth="1"/>
    <col min="4366" max="4368" width="5.140625" style="123" customWidth="1"/>
    <col min="4369" max="4369" width="1.42578125" style="123" customWidth="1"/>
    <col min="4370" max="4372" width="5.140625" style="123" customWidth="1"/>
    <col min="4373" max="4608" width="11.42578125" style="123"/>
    <col min="4609" max="4609" width="13.7109375" style="123" customWidth="1"/>
    <col min="4610" max="4612" width="6.140625" style="123" customWidth="1"/>
    <col min="4613" max="4613" width="1.42578125" style="123" customWidth="1"/>
    <col min="4614" max="4616" width="5.140625" style="123" customWidth="1"/>
    <col min="4617" max="4617" width="1.42578125" style="123" customWidth="1"/>
    <col min="4618" max="4620" width="5.140625" style="123" customWidth="1"/>
    <col min="4621" max="4621" width="1.42578125" style="123" customWidth="1"/>
    <col min="4622" max="4624" width="5.140625" style="123" customWidth="1"/>
    <col min="4625" max="4625" width="1.42578125" style="123" customWidth="1"/>
    <col min="4626" max="4628" width="5.140625" style="123" customWidth="1"/>
    <col min="4629" max="4864" width="11.42578125" style="123"/>
    <col min="4865" max="4865" width="13.7109375" style="123" customWidth="1"/>
    <col min="4866" max="4868" width="6.140625" style="123" customWidth="1"/>
    <col min="4869" max="4869" width="1.42578125" style="123" customWidth="1"/>
    <col min="4870" max="4872" width="5.140625" style="123" customWidth="1"/>
    <col min="4873" max="4873" width="1.42578125" style="123" customWidth="1"/>
    <col min="4874" max="4876" width="5.140625" style="123" customWidth="1"/>
    <col min="4877" max="4877" width="1.42578125" style="123" customWidth="1"/>
    <col min="4878" max="4880" width="5.140625" style="123" customWidth="1"/>
    <col min="4881" max="4881" width="1.42578125" style="123" customWidth="1"/>
    <col min="4882" max="4884" width="5.140625" style="123" customWidth="1"/>
    <col min="4885" max="5120" width="11.42578125" style="123"/>
    <col min="5121" max="5121" width="13.7109375" style="123" customWidth="1"/>
    <col min="5122" max="5124" width="6.140625" style="123" customWidth="1"/>
    <col min="5125" max="5125" width="1.42578125" style="123" customWidth="1"/>
    <col min="5126" max="5128" width="5.140625" style="123" customWidth="1"/>
    <col min="5129" max="5129" width="1.42578125" style="123" customWidth="1"/>
    <col min="5130" max="5132" width="5.140625" style="123" customWidth="1"/>
    <col min="5133" max="5133" width="1.42578125" style="123" customWidth="1"/>
    <col min="5134" max="5136" width="5.140625" style="123" customWidth="1"/>
    <col min="5137" max="5137" width="1.42578125" style="123" customWidth="1"/>
    <col min="5138" max="5140" width="5.140625" style="123" customWidth="1"/>
    <col min="5141" max="5376" width="11.42578125" style="123"/>
    <col min="5377" max="5377" width="13.7109375" style="123" customWidth="1"/>
    <col min="5378" max="5380" width="6.140625" style="123" customWidth="1"/>
    <col min="5381" max="5381" width="1.42578125" style="123" customWidth="1"/>
    <col min="5382" max="5384" width="5.140625" style="123" customWidth="1"/>
    <col min="5385" max="5385" width="1.42578125" style="123" customWidth="1"/>
    <col min="5386" max="5388" width="5.140625" style="123" customWidth="1"/>
    <col min="5389" max="5389" width="1.42578125" style="123" customWidth="1"/>
    <col min="5390" max="5392" width="5.140625" style="123" customWidth="1"/>
    <col min="5393" max="5393" width="1.42578125" style="123" customWidth="1"/>
    <col min="5394" max="5396" width="5.140625" style="123" customWidth="1"/>
    <col min="5397" max="5632" width="11.42578125" style="123"/>
    <col min="5633" max="5633" width="13.7109375" style="123" customWidth="1"/>
    <col min="5634" max="5636" width="6.140625" style="123" customWidth="1"/>
    <col min="5637" max="5637" width="1.42578125" style="123" customWidth="1"/>
    <col min="5638" max="5640" width="5.140625" style="123" customWidth="1"/>
    <col min="5641" max="5641" width="1.42578125" style="123" customWidth="1"/>
    <col min="5642" max="5644" width="5.140625" style="123" customWidth="1"/>
    <col min="5645" max="5645" width="1.42578125" style="123" customWidth="1"/>
    <col min="5646" max="5648" width="5.140625" style="123" customWidth="1"/>
    <col min="5649" max="5649" width="1.42578125" style="123" customWidth="1"/>
    <col min="5650" max="5652" width="5.140625" style="123" customWidth="1"/>
    <col min="5653" max="5888" width="11.42578125" style="123"/>
    <col min="5889" max="5889" width="13.7109375" style="123" customWidth="1"/>
    <col min="5890" max="5892" width="6.140625" style="123" customWidth="1"/>
    <col min="5893" max="5893" width="1.42578125" style="123" customWidth="1"/>
    <col min="5894" max="5896" width="5.140625" style="123" customWidth="1"/>
    <col min="5897" max="5897" width="1.42578125" style="123" customWidth="1"/>
    <col min="5898" max="5900" width="5.140625" style="123" customWidth="1"/>
    <col min="5901" max="5901" width="1.42578125" style="123" customWidth="1"/>
    <col min="5902" max="5904" width="5.140625" style="123" customWidth="1"/>
    <col min="5905" max="5905" width="1.42578125" style="123" customWidth="1"/>
    <col min="5906" max="5908" width="5.140625" style="123" customWidth="1"/>
    <col min="5909" max="6144" width="11.42578125" style="123"/>
    <col min="6145" max="6145" width="13.7109375" style="123" customWidth="1"/>
    <col min="6146" max="6148" width="6.140625" style="123" customWidth="1"/>
    <col min="6149" max="6149" width="1.42578125" style="123" customWidth="1"/>
    <col min="6150" max="6152" width="5.140625" style="123" customWidth="1"/>
    <col min="6153" max="6153" width="1.42578125" style="123" customWidth="1"/>
    <col min="6154" max="6156" width="5.140625" style="123" customWidth="1"/>
    <col min="6157" max="6157" width="1.42578125" style="123" customWidth="1"/>
    <col min="6158" max="6160" width="5.140625" style="123" customWidth="1"/>
    <col min="6161" max="6161" width="1.42578125" style="123" customWidth="1"/>
    <col min="6162" max="6164" width="5.140625" style="123" customWidth="1"/>
    <col min="6165" max="6400" width="11.42578125" style="123"/>
    <col min="6401" max="6401" width="13.7109375" style="123" customWidth="1"/>
    <col min="6402" max="6404" width="6.140625" style="123" customWidth="1"/>
    <col min="6405" max="6405" width="1.42578125" style="123" customWidth="1"/>
    <col min="6406" max="6408" width="5.140625" style="123" customWidth="1"/>
    <col min="6409" max="6409" width="1.42578125" style="123" customWidth="1"/>
    <col min="6410" max="6412" width="5.140625" style="123" customWidth="1"/>
    <col min="6413" max="6413" width="1.42578125" style="123" customWidth="1"/>
    <col min="6414" max="6416" width="5.140625" style="123" customWidth="1"/>
    <col min="6417" max="6417" width="1.42578125" style="123" customWidth="1"/>
    <col min="6418" max="6420" width="5.140625" style="123" customWidth="1"/>
    <col min="6421" max="6656" width="11.42578125" style="123"/>
    <col min="6657" max="6657" width="13.7109375" style="123" customWidth="1"/>
    <col min="6658" max="6660" width="6.140625" style="123" customWidth="1"/>
    <col min="6661" max="6661" width="1.42578125" style="123" customWidth="1"/>
    <col min="6662" max="6664" width="5.140625" style="123" customWidth="1"/>
    <col min="6665" max="6665" width="1.42578125" style="123" customWidth="1"/>
    <col min="6666" max="6668" width="5.140625" style="123" customWidth="1"/>
    <col min="6669" max="6669" width="1.42578125" style="123" customWidth="1"/>
    <col min="6670" max="6672" width="5.140625" style="123" customWidth="1"/>
    <col min="6673" max="6673" width="1.42578125" style="123" customWidth="1"/>
    <col min="6674" max="6676" width="5.140625" style="123" customWidth="1"/>
    <col min="6677" max="6912" width="11.42578125" style="123"/>
    <col min="6913" max="6913" width="13.7109375" style="123" customWidth="1"/>
    <col min="6914" max="6916" width="6.140625" style="123" customWidth="1"/>
    <col min="6917" max="6917" width="1.42578125" style="123" customWidth="1"/>
    <col min="6918" max="6920" width="5.140625" style="123" customWidth="1"/>
    <col min="6921" max="6921" width="1.42578125" style="123" customWidth="1"/>
    <col min="6922" max="6924" width="5.140625" style="123" customWidth="1"/>
    <col min="6925" max="6925" width="1.42578125" style="123" customWidth="1"/>
    <col min="6926" max="6928" width="5.140625" style="123" customWidth="1"/>
    <col min="6929" max="6929" width="1.42578125" style="123" customWidth="1"/>
    <col min="6930" max="6932" width="5.140625" style="123" customWidth="1"/>
    <col min="6933" max="7168" width="11.42578125" style="123"/>
    <col min="7169" max="7169" width="13.7109375" style="123" customWidth="1"/>
    <col min="7170" max="7172" width="6.140625" style="123" customWidth="1"/>
    <col min="7173" max="7173" width="1.42578125" style="123" customWidth="1"/>
    <col min="7174" max="7176" width="5.140625" style="123" customWidth="1"/>
    <col min="7177" max="7177" width="1.42578125" style="123" customWidth="1"/>
    <col min="7178" max="7180" width="5.140625" style="123" customWidth="1"/>
    <col min="7181" max="7181" width="1.42578125" style="123" customWidth="1"/>
    <col min="7182" max="7184" width="5.140625" style="123" customWidth="1"/>
    <col min="7185" max="7185" width="1.42578125" style="123" customWidth="1"/>
    <col min="7186" max="7188" width="5.140625" style="123" customWidth="1"/>
    <col min="7189" max="7424" width="11.42578125" style="123"/>
    <col min="7425" max="7425" width="13.7109375" style="123" customWidth="1"/>
    <col min="7426" max="7428" width="6.140625" style="123" customWidth="1"/>
    <col min="7429" max="7429" width="1.42578125" style="123" customWidth="1"/>
    <col min="7430" max="7432" width="5.140625" style="123" customWidth="1"/>
    <col min="7433" max="7433" width="1.42578125" style="123" customWidth="1"/>
    <col min="7434" max="7436" width="5.140625" style="123" customWidth="1"/>
    <col min="7437" max="7437" width="1.42578125" style="123" customWidth="1"/>
    <col min="7438" max="7440" width="5.140625" style="123" customWidth="1"/>
    <col min="7441" max="7441" width="1.42578125" style="123" customWidth="1"/>
    <col min="7442" max="7444" width="5.140625" style="123" customWidth="1"/>
    <col min="7445" max="7680" width="11.42578125" style="123"/>
    <col min="7681" max="7681" width="13.7109375" style="123" customWidth="1"/>
    <col min="7682" max="7684" width="6.140625" style="123" customWidth="1"/>
    <col min="7685" max="7685" width="1.42578125" style="123" customWidth="1"/>
    <col min="7686" max="7688" width="5.140625" style="123" customWidth="1"/>
    <col min="7689" max="7689" width="1.42578125" style="123" customWidth="1"/>
    <col min="7690" max="7692" width="5.140625" style="123" customWidth="1"/>
    <col min="7693" max="7693" width="1.42578125" style="123" customWidth="1"/>
    <col min="7694" max="7696" width="5.140625" style="123" customWidth="1"/>
    <col min="7697" max="7697" width="1.42578125" style="123" customWidth="1"/>
    <col min="7698" max="7700" width="5.140625" style="123" customWidth="1"/>
    <col min="7701" max="7936" width="11.42578125" style="123"/>
    <col min="7937" max="7937" width="13.7109375" style="123" customWidth="1"/>
    <col min="7938" max="7940" width="6.140625" style="123" customWidth="1"/>
    <col min="7941" max="7941" width="1.42578125" style="123" customWidth="1"/>
    <col min="7942" max="7944" width="5.140625" style="123" customWidth="1"/>
    <col min="7945" max="7945" width="1.42578125" style="123" customWidth="1"/>
    <col min="7946" max="7948" width="5.140625" style="123" customWidth="1"/>
    <col min="7949" max="7949" width="1.42578125" style="123" customWidth="1"/>
    <col min="7950" max="7952" width="5.140625" style="123" customWidth="1"/>
    <col min="7953" max="7953" width="1.42578125" style="123" customWidth="1"/>
    <col min="7954" max="7956" width="5.140625" style="123" customWidth="1"/>
    <col min="7957" max="8192" width="11.42578125" style="123"/>
    <col min="8193" max="8193" width="13.7109375" style="123" customWidth="1"/>
    <col min="8194" max="8196" width="6.140625" style="123" customWidth="1"/>
    <col min="8197" max="8197" width="1.42578125" style="123" customWidth="1"/>
    <col min="8198" max="8200" width="5.140625" style="123" customWidth="1"/>
    <col min="8201" max="8201" width="1.42578125" style="123" customWidth="1"/>
    <col min="8202" max="8204" width="5.140625" style="123" customWidth="1"/>
    <col min="8205" max="8205" width="1.42578125" style="123" customWidth="1"/>
    <col min="8206" max="8208" width="5.140625" style="123" customWidth="1"/>
    <col min="8209" max="8209" width="1.42578125" style="123" customWidth="1"/>
    <col min="8210" max="8212" width="5.140625" style="123" customWidth="1"/>
    <col min="8213" max="8448" width="11.42578125" style="123"/>
    <col min="8449" max="8449" width="13.7109375" style="123" customWidth="1"/>
    <col min="8450" max="8452" width="6.140625" style="123" customWidth="1"/>
    <col min="8453" max="8453" width="1.42578125" style="123" customWidth="1"/>
    <col min="8454" max="8456" width="5.140625" style="123" customWidth="1"/>
    <col min="8457" max="8457" width="1.42578125" style="123" customWidth="1"/>
    <col min="8458" max="8460" width="5.140625" style="123" customWidth="1"/>
    <col min="8461" max="8461" width="1.42578125" style="123" customWidth="1"/>
    <col min="8462" max="8464" width="5.140625" style="123" customWidth="1"/>
    <col min="8465" max="8465" width="1.42578125" style="123" customWidth="1"/>
    <col min="8466" max="8468" width="5.140625" style="123" customWidth="1"/>
    <col min="8469" max="8704" width="11.42578125" style="123"/>
    <col min="8705" max="8705" width="13.7109375" style="123" customWidth="1"/>
    <col min="8706" max="8708" width="6.140625" style="123" customWidth="1"/>
    <col min="8709" max="8709" width="1.42578125" style="123" customWidth="1"/>
    <col min="8710" max="8712" width="5.140625" style="123" customWidth="1"/>
    <col min="8713" max="8713" width="1.42578125" style="123" customWidth="1"/>
    <col min="8714" max="8716" width="5.140625" style="123" customWidth="1"/>
    <col min="8717" max="8717" width="1.42578125" style="123" customWidth="1"/>
    <col min="8718" max="8720" width="5.140625" style="123" customWidth="1"/>
    <col min="8721" max="8721" width="1.42578125" style="123" customWidth="1"/>
    <col min="8722" max="8724" width="5.140625" style="123" customWidth="1"/>
    <col min="8725" max="8960" width="11.42578125" style="123"/>
    <col min="8961" max="8961" width="13.7109375" style="123" customWidth="1"/>
    <col min="8962" max="8964" width="6.140625" style="123" customWidth="1"/>
    <col min="8965" max="8965" width="1.42578125" style="123" customWidth="1"/>
    <col min="8966" max="8968" width="5.140625" style="123" customWidth="1"/>
    <col min="8969" max="8969" width="1.42578125" style="123" customWidth="1"/>
    <col min="8970" max="8972" width="5.140625" style="123" customWidth="1"/>
    <col min="8973" max="8973" width="1.42578125" style="123" customWidth="1"/>
    <col min="8974" max="8976" width="5.140625" style="123" customWidth="1"/>
    <col min="8977" max="8977" width="1.42578125" style="123" customWidth="1"/>
    <col min="8978" max="8980" width="5.140625" style="123" customWidth="1"/>
    <col min="8981" max="9216" width="11.42578125" style="123"/>
    <col min="9217" max="9217" width="13.7109375" style="123" customWidth="1"/>
    <col min="9218" max="9220" width="6.140625" style="123" customWidth="1"/>
    <col min="9221" max="9221" width="1.42578125" style="123" customWidth="1"/>
    <col min="9222" max="9224" width="5.140625" style="123" customWidth="1"/>
    <col min="9225" max="9225" width="1.42578125" style="123" customWidth="1"/>
    <col min="9226" max="9228" width="5.140625" style="123" customWidth="1"/>
    <col min="9229" max="9229" width="1.42578125" style="123" customWidth="1"/>
    <col min="9230" max="9232" width="5.140625" style="123" customWidth="1"/>
    <col min="9233" max="9233" width="1.42578125" style="123" customWidth="1"/>
    <col min="9234" max="9236" width="5.140625" style="123" customWidth="1"/>
    <col min="9237" max="9472" width="11.42578125" style="123"/>
    <col min="9473" max="9473" width="13.7109375" style="123" customWidth="1"/>
    <col min="9474" max="9476" width="6.140625" style="123" customWidth="1"/>
    <col min="9477" max="9477" width="1.42578125" style="123" customWidth="1"/>
    <col min="9478" max="9480" width="5.140625" style="123" customWidth="1"/>
    <col min="9481" max="9481" width="1.42578125" style="123" customWidth="1"/>
    <col min="9482" max="9484" width="5.140625" style="123" customWidth="1"/>
    <col min="9485" max="9485" width="1.42578125" style="123" customWidth="1"/>
    <col min="9486" max="9488" width="5.140625" style="123" customWidth="1"/>
    <col min="9489" max="9489" width="1.42578125" style="123" customWidth="1"/>
    <col min="9490" max="9492" width="5.140625" style="123" customWidth="1"/>
    <col min="9493" max="9728" width="11.42578125" style="123"/>
    <col min="9729" max="9729" width="13.7109375" style="123" customWidth="1"/>
    <col min="9730" max="9732" width="6.140625" style="123" customWidth="1"/>
    <col min="9733" max="9733" width="1.42578125" style="123" customWidth="1"/>
    <col min="9734" max="9736" width="5.140625" style="123" customWidth="1"/>
    <col min="9737" max="9737" width="1.42578125" style="123" customWidth="1"/>
    <col min="9738" max="9740" width="5.140625" style="123" customWidth="1"/>
    <col min="9741" max="9741" width="1.42578125" style="123" customWidth="1"/>
    <col min="9742" max="9744" width="5.140625" style="123" customWidth="1"/>
    <col min="9745" max="9745" width="1.42578125" style="123" customWidth="1"/>
    <col min="9746" max="9748" width="5.140625" style="123" customWidth="1"/>
    <col min="9749" max="9984" width="11.42578125" style="123"/>
    <col min="9985" max="9985" width="13.7109375" style="123" customWidth="1"/>
    <col min="9986" max="9988" width="6.140625" style="123" customWidth="1"/>
    <col min="9989" max="9989" width="1.42578125" style="123" customWidth="1"/>
    <col min="9990" max="9992" width="5.140625" style="123" customWidth="1"/>
    <col min="9993" max="9993" width="1.42578125" style="123" customWidth="1"/>
    <col min="9994" max="9996" width="5.140625" style="123" customWidth="1"/>
    <col min="9997" max="9997" width="1.42578125" style="123" customWidth="1"/>
    <col min="9998" max="10000" width="5.140625" style="123" customWidth="1"/>
    <col min="10001" max="10001" width="1.42578125" style="123" customWidth="1"/>
    <col min="10002" max="10004" width="5.140625" style="123" customWidth="1"/>
    <col min="10005" max="10240" width="11.42578125" style="123"/>
    <col min="10241" max="10241" width="13.7109375" style="123" customWidth="1"/>
    <col min="10242" max="10244" width="6.140625" style="123" customWidth="1"/>
    <col min="10245" max="10245" width="1.42578125" style="123" customWidth="1"/>
    <col min="10246" max="10248" width="5.140625" style="123" customWidth="1"/>
    <col min="10249" max="10249" width="1.42578125" style="123" customWidth="1"/>
    <col min="10250" max="10252" width="5.140625" style="123" customWidth="1"/>
    <col min="10253" max="10253" width="1.42578125" style="123" customWidth="1"/>
    <col min="10254" max="10256" width="5.140625" style="123" customWidth="1"/>
    <col min="10257" max="10257" width="1.42578125" style="123" customWidth="1"/>
    <col min="10258" max="10260" width="5.140625" style="123" customWidth="1"/>
    <col min="10261" max="10496" width="11.42578125" style="123"/>
    <col min="10497" max="10497" width="13.7109375" style="123" customWidth="1"/>
    <col min="10498" max="10500" width="6.140625" style="123" customWidth="1"/>
    <col min="10501" max="10501" width="1.42578125" style="123" customWidth="1"/>
    <col min="10502" max="10504" width="5.140625" style="123" customWidth="1"/>
    <col min="10505" max="10505" width="1.42578125" style="123" customWidth="1"/>
    <col min="10506" max="10508" width="5.140625" style="123" customWidth="1"/>
    <col min="10509" max="10509" width="1.42578125" style="123" customWidth="1"/>
    <col min="10510" max="10512" width="5.140625" style="123" customWidth="1"/>
    <col min="10513" max="10513" width="1.42578125" style="123" customWidth="1"/>
    <col min="10514" max="10516" width="5.140625" style="123" customWidth="1"/>
    <col min="10517" max="10752" width="11.42578125" style="123"/>
    <col min="10753" max="10753" width="13.7109375" style="123" customWidth="1"/>
    <col min="10754" max="10756" width="6.140625" style="123" customWidth="1"/>
    <col min="10757" max="10757" width="1.42578125" style="123" customWidth="1"/>
    <col min="10758" max="10760" width="5.140625" style="123" customWidth="1"/>
    <col min="10761" max="10761" width="1.42578125" style="123" customWidth="1"/>
    <col min="10762" max="10764" width="5.140625" style="123" customWidth="1"/>
    <col min="10765" max="10765" width="1.42578125" style="123" customWidth="1"/>
    <col min="10766" max="10768" width="5.140625" style="123" customWidth="1"/>
    <col min="10769" max="10769" width="1.42578125" style="123" customWidth="1"/>
    <col min="10770" max="10772" width="5.140625" style="123" customWidth="1"/>
    <col min="10773" max="11008" width="11.42578125" style="123"/>
    <col min="11009" max="11009" width="13.7109375" style="123" customWidth="1"/>
    <col min="11010" max="11012" width="6.140625" style="123" customWidth="1"/>
    <col min="11013" max="11013" width="1.42578125" style="123" customWidth="1"/>
    <col min="11014" max="11016" width="5.140625" style="123" customWidth="1"/>
    <col min="11017" max="11017" width="1.42578125" style="123" customWidth="1"/>
    <col min="11018" max="11020" width="5.140625" style="123" customWidth="1"/>
    <col min="11021" max="11021" width="1.42578125" style="123" customWidth="1"/>
    <col min="11022" max="11024" width="5.140625" style="123" customWidth="1"/>
    <col min="11025" max="11025" width="1.42578125" style="123" customWidth="1"/>
    <col min="11026" max="11028" width="5.140625" style="123" customWidth="1"/>
    <col min="11029" max="11264" width="11.42578125" style="123"/>
    <col min="11265" max="11265" width="13.7109375" style="123" customWidth="1"/>
    <col min="11266" max="11268" width="6.140625" style="123" customWidth="1"/>
    <col min="11269" max="11269" width="1.42578125" style="123" customWidth="1"/>
    <col min="11270" max="11272" width="5.140625" style="123" customWidth="1"/>
    <col min="11273" max="11273" width="1.42578125" style="123" customWidth="1"/>
    <col min="11274" max="11276" width="5.140625" style="123" customWidth="1"/>
    <col min="11277" max="11277" width="1.42578125" style="123" customWidth="1"/>
    <col min="11278" max="11280" width="5.140625" style="123" customWidth="1"/>
    <col min="11281" max="11281" width="1.42578125" style="123" customWidth="1"/>
    <col min="11282" max="11284" width="5.140625" style="123" customWidth="1"/>
    <col min="11285" max="11520" width="11.42578125" style="123"/>
    <col min="11521" max="11521" width="13.7109375" style="123" customWidth="1"/>
    <col min="11522" max="11524" width="6.140625" style="123" customWidth="1"/>
    <col min="11525" max="11525" width="1.42578125" style="123" customWidth="1"/>
    <col min="11526" max="11528" width="5.140625" style="123" customWidth="1"/>
    <col min="11529" max="11529" width="1.42578125" style="123" customWidth="1"/>
    <col min="11530" max="11532" width="5.140625" style="123" customWidth="1"/>
    <col min="11533" max="11533" width="1.42578125" style="123" customWidth="1"/>
    <col min="11534" max="11536" width="5.140625" style="123" customWidth="1"/>
    <col min="11537" max="11537" width="1.42578125" style="123" customWidth="1"/>
    <col min="11538" max="11540" width="5.140625" style="123" customWidth="1"/>
    <col min="11541" max="11776" width="11.42578125" style="123"/>
    <col min="11777" max="11777" width="13.7109375" style="123" customWidth="1"/>
    <col min="11778" max="11780" width="6.140625" style="123" customWidth="1"/>
    <col min="11781" max="11781" width="1.42578125" style="123" customWidth="1"/>
    <col min="11782" max="11784" width="5.140625" style="123" customWidth="1"/>
    <col min="11785" max="11785" width="1.42578125" style="123" customWidth="1"/>
    <col min="11786" max="11788" width="5.140625" style="123" customWidth="1"/>
    <col min="11789" max="11789" width="1.42578125" style="123" customWidth="1"/>
    <col min="11790" max="11792" width="5.140625" style="123" customWidth="1"/>
    <col min="11793" max="11793" width="1.42578125" style="123" customWidth="1"/>
    <col min="11794" max="11796" width="5.140625" style="123" customWidth="1"/>
    <col min="11797" max="12032" width="11.42578125" style="123"/>
    <col min="12033" max="12033" width="13.7109375" style="123" customWidth="1"/>
    <col min="12034" max="12036" width="6.140625" style="123" customWidth="1"/>
    <col min="12037" max="12037" width="1.42578125" style="123" customWidth="1"/>
    <col min="12038" max="12040" width="5.140625" style="123" customWidth="1"/>
    <col min="12041" max="12041" width="1.42578125" style="123" customWidth="1"/>
    <col min="12042" max="12044" width="5.140625" style="123" customWidth="1"/>
    <col min="12045" max="12045" width="1.42578125" style="123" customWidth="1"/>
    <col min="12046" max="12048" width="5.140625" style="123" customWidth="1"/>
    <col min="12049" max="12049" width="1.42578125" style="123" customWidth="1"/>
    <col min="12050" max="12052" width="5.140625" style="123" customWidth="1"/>
    <col min="12053" max="12288" width="11.42578125" style="123"/>
    <col min="12289" max="12289" width="13.7109375" style="123" customWidth="1"/>
    <col min="12290" max="12292" width="6.140625" style="123" customWidth="1"/>
    <col min="12293" max="12293" width="1.42578125" style="123" customWidth="1"/>
    <col min="12294" max="12296" width="5.140625" style="123" customWidth="1"/>
    <col min="12297" max="12297" width="1.42578125" style="123" customWidth="1"/>
    <col min="12298" max="12300" width="5.140625" style="123" customWidth="1"/>
    <col min="12301" max="12301" width="1.42578125" style="123" customWidth="1"/>
    <col min="12302" max="12304" width="5.140625" style="123" customWidth="1"/>
    <col min="12305" max="12305" width="1.42578125" style="123" customWidth="1"/>
    <col min="12306" max="12308" width="5.140625" style="123" customWidth="1"/>
    <col min="12309" max="12544" width="11.42578125" style="123"/>
    <col min="12545" max="12545" width="13.7109375" style="123" customWidth="1"/>
    <col min="12546" max="12548" width="6.140625" style="123" customWidth="1"/>
    <col min="12549" max="12549" width="1.42578125" style="123" customWidth="1"/>
    <col min="12550" max="12552" width="5.140625" style="123" customWidth="1"/>
    <col min="12553" max="12553" width="1.42578125" style="123" customWidth="1"/>
    <col min="12554" max="12556" width="5.140625" style="123" customWidth="1"/>
    <col min="12557" max="12557" width="1.42578125" style="123" customWidth="1"/>
    <col min="12558" max="12560" width="5.140625" style="123" customWidth="1"/>
    <col min="12561" max="12561" width="1.42578125" style="123" customWidth="1"/>
    <col min="12562" max="12564" width="5.140625" style="123" customWidth="1"/>
    <col min="12565" max="12800" width="11.42578125" style="123"/>
    <col min="12801" max="12801" width="13.7109375" style="123" customWidth="1"/>
    <col min="12802" max="12804" width="6.140625" style="123" customWidth="1"/>
    <col min="12805" max="12805" width="1.42578125" style="123" customWidth="1"/>
    <col min="12806" max="12808" width="5.140625" style="123" customWidth="1"/>
    <col min="12809" max="12809" width="1.42578125" style="123" customWidth="1"/>
    <col min="12810" max="12812" width="5.140625" style="123" customWidth="1"/>
    <col min="12813" max="12813" width="1.42578125" style="123" customWidth="1"/>
    <col min="12814" max="12816" width="5.140625" style="123" customWidth="1"/>
    <col min="12817" max="12817" width="1.42578125" style="123" customWidth="1"/>
    <col min="12818" max="12820" width="5.140625" style="123" customWidth="1"/>
    <col min="12821" max="13056" width="11.42578125" style="123"/>
    <col min="13057" max="13057" width="13.7109375" style="123" customWidth="1"/>
    <col min="13058" max="13060" width="6.140625" style="123" customWidth="1"/>
    <col min="13061" max="13061" width="1.42578125" style="123" customWidth="1"/>
    <col min="13062" max="13064" width="5.140625" style="123" customWidth="1"/>
    <col min="13065" max="13065" width="1.42578125" style="123" customWidth="1"/>
    <col min="13066" max="13068" width="5.140625" style="123" customWidth="1"/>
    <col min="13069" max="13069" width="1.42578125" style="123" customWidth="1"/>
    <col min="13070" max="13072" width="5.140625" style="123" customWidth="1"/>
    <col min="13073" max="13073" width="1.42578125" style="123" customWidth="1"/>
    <col min="13074" max="13076" width="5.140625" style="123" customWidth="1"/>
    <col min="13077" max="13312" width="11.42578125" style="123"/>
    <col min="13313" max="13313" width="13.7109375" style="123" customWidth="1"/>
    <col min="13314" max="13316" width="6.140625" style="123" customWidth="1"/>
    <col min="13317" max="13317" width="1.42578125" style="123" customWidth="1"/>
    <col min="13318" max="13320" width="5.140625" style="123" customWidth="1"/>
    <col min="13321" max="13321" width="1.42578125" style="123" customWidth="1"/>
    <col min="13322" max="13324" width="5.140625" style="123" customWidth="1"/>
    <col min="13325" max="13325" width="1.42578125" style="123" customWidth="1"/>
    <col min="13326" max="13328" width="5.140625" style="123" customWidth="1"/>
    <col min="13329" max="13329" width="1.42578125" style="123" customWidth="1"/>
    <col min="13330" max="13332" width="5.140625" style="123" customWidth="1"/>
    <col min="13333" max="13568" width="11.42578125" style="123"/>
    <col min="13569" max="13569" width="13.7109375" style="123" customWidth="1"/>
    <col min="13570" max="13572" width="6.140625" style="123" customWidth="1"/>
    <col min="13573" max="13573" width="1.42578125" style="123" customWidth="1"/>
    <col min="13574" max="13576" width="5.140625" style="123" customWidth="1"/>
    <col min="13577" max="13577" width="1.42578125" style="123" customWidth="1"/>
    <col min="13578" max="13580" width="5.140625" style="123" customWidth="1"/>
    <col min="13581" max="13581" width="1.42578125" style="123" customWidth="1"/>
    <col min="13582" max="13584" width="5.140625" style="123" customWidth="1"/>
    <col min="13585" max="13585" width="1.42578125" style="123" customWidth="1"/>
    <col min="13586" max="13588" width="5.140625" style="123" customWidth="1"/>
    <col min="13589" max="13824" width="11.42578125" style="123"/>
    <col min="13825" max="13825" width="13.7109375" style="123" customWidth="1"/>
    <col min="13826" max="13828" width="6.140625" style="123" customWidth="1"/>
    <col min="13829" max="13829" width="1.42578125" style="123" customWidth="1"/>
    <col min="13830" max="13832" width="5.140625" style="123" customWidth="1"/>
    <col min="13833" max="13833" width="1.42578125" style="123" customWidth="1"/>
    <col min="13834" max="13836" width="5.140625" style="123" customWidth="1"/>
    <col min="13837" max="13837" width="1.42578125" style="123" customWidth="1"/>
    <col min="13838" max="13840" width="5.140625" style="123" customWidth="1"/>
    <col min="13841" max="13841" width="1.42578125" style="123" customWidth="1"/>
    <col min="13842" max="13844" width="5.140625" style="123" customWidth="1"/>
    <col min="13845" max="14080" width="11.42578125" style="123"/>
    <col min="14081" max="14081" width="13.7109375" style="123" customWidth="1"/>
    <col min="14082" max="14084" width="6.140625" style="123" customWidth="1"/>
    <col min="14085" max="14085" width="1.42578125" style="123" customWidth="1"/>
    <col min="14086" max="14088" width="5.140625" style="123" customWidth="1"/>
    <col min="14089" max="14089" width="1.42578125" style="123" customWidth="1"/>
    <col min="14090" max="14092" width="5.140625" style="123" customWidth="1"/>
    <col min="14093" max="14093" width="1.42578125" style="123" customWidth="1"/>
    <col min="14094" max="14096" width="5.140625" style="123" customWidth="1"/>
    <col min="14097" max="14097" width="1.42578125" style="123" customWidth="1"/>
    <col min="14098" max="14100" width="5.140625" style="123" customWidth="1"/>
    <col min="14101" max="14336" width="11.42578125" style="123"/>
    <col min="14337" max="14337" width="13.7109375" style="123" customWidth="1"/>
    <col min="14338" max="14340" width="6.140625" style="123" customWidth="1"/>
    <col min="14341" max="14341" width="1.42578125" style="123" customWidth="1"/>
    <col min="14342" max="14344" width="5.140625" style="123" customWidth="1"/>
    <col min="14345" max="14345" width="1.42578125" style="123" customWidth="1"/>
    <col min="14346" max="14348" width="5.140625" style="123" customWidth="1"/>
    <col min="14349" max="14349" width="1.42578125" style="123" customWidth="1"/>
    <col min="14350" max="14352" width="5.140625" style="123" customWidth="1"/>
    <col min="14353" max="14353" width="1.42578125" style="123" customWidth="1"/>
    <col min="14354" max="14356" width="5.140625" style="123" customWidth="1"/>
    <col min="14357" max="14592" width="11.42578125" style="123"/>
    <col min="14593" max="14593" width="13.7109375" style="123" customWidth="1"/>
    <col min="14594" max="14596" width="6.140625" style="123" customWidth="1"/>
    <col min="14597" max="14597" width="1.42578125" style="123" customWidth="1"/>
    <col min="14598" max="14600" width="5.140625" style="123" customWidth="1"/>
    <col min="14601" max="14601" width="1.42578125" style="123" customWidth="1"/>
    <col min="14602" max="14604" width="5.140625" style="123" customWidth="1"/>
    <col min="14605" max="14605" width="1.42578125" style="123" customWidth="1"/>
    <col min="14606" max="14608" width="5.140625" style="123" customWidth="1"/>
    <col min="14609" max="14609" width="1.42578125" style="123" customWidth="1"/>
    <col min="14610" max="14612" width="5.140625" style="123" customWidth="1"/>
    <col min="14613" max="14848" width="11.42578125" style="123"/>
    <col min="14849" max="14849" width="13.7109375" style="123" customWidth="1"/>
    <col min="14850" max="14852" width="6.140625" style="123" customWidth="1"/>
    <col min="14853" max="14853" width="1.42578125" style="123" customWidth="1"/>
    <col min="14854" max="14856" width="5.140625" style="123" customWidth="1"/>
    <col min="14857" max="14857" width="1.42578125" style="123" customWidth="1"/>
    <col min="14858" max="14860" width="5.140625" style="123" customWidth="1"/>
    <col min="14861" max="14861" width="1.42578125" style="123" customWidth="1"/>
    <col min="14862" max="14864" width="5.140625" style="123" customWidth="1"/>
    <col min="14865" max="14865" width="1.42578125" style="123" customWidth="1"/>
    <col min="14866" max="14868" width="5.140625" style="123" customWidth="1"/>
    <col min="14869" max="15104" width="11.42578125" style="123"/>
    <col min="15105" max="15105" width="13.7109375" style="123" customWidth="1"/>
    <col min="15106" max="15108" width="6.140625" style="123" customWidth="1"/>
    <col min="15109" max="15109" width="1.42578125" style="123" customWidth="1"/>
    <col min="15110" max="15112" width="5.140625" style="123" customWidth="1"/>
    <col min="15113" max="15113" width="1.42578125" style="123" customWidth="1"/>
    <col min="15114" max="15116" width="5.140625" style="123" customWidth="1"/>
    <col min="15117" max="15117" width="1.42578125" style="123" customWidth="1"/>
    <col min="15118" max="15120" width="5.140625" style="123" customWidth="1"/>
    <col min="15121" max="15121" width="1.42578125" style="123" customWidth="1"/>
    <col min="15122" max="15124" width="5.140625" style="123" customWidth="1"/>
    <col min="15125" max="15360" width="11.42578125" style="123"/>
    <col min="15361" max="15361" width="13.7109375" style="123" customWidth="1"/>
    <col min="15362" max="15364" width="6.140625" style="123" customWidth="1"/>
    <col min="15365" max="15365" width="1.42578125" style="123" customWidth="1"/>
    <col min="15366" max="15368" width="5.140625" style="123" customWidth="1"/>
    <col min="15369" max="15369" width="1.42578125" style="123" customWidth="1"/>
    <col min="15370" max="15372" width="5.140625" style="123" customWidth="1"/>
    <col min="15373" max="15373" width="1.42578125" style="123" customWidth="1"/>
    <col min="15374" max="15376" width="5.140625" style="123" customWidth="1"/>
    <col min="15377" max="15377" width="1.42578125" style="123" customWidth="1"/>
    <col min="15378" max="15380" width="5.140625" style="123" customWidth="1"/>
    <col min="15381" max="15616" width="11.42578125" style="123"/>
    <col min="15617" max="15617" width="13.7109375" style="123" customWidth="1"/>
    <col min="15618" max="15620" width="6.140625" style="123" customWidth="1"/>
    <col min="15621" max="15621" width="1.42578125" style="123" customWidth="1"/>
    <col min="15622" max="15624" width="5.140625" style="123" customWidth="1"/>
    <col min="15625" max="15625" width="1.42578125" style="123" customWidth="1"/>
    <col min="15626" max="15628" width="5.140625" style="123" customWidth="1"/>
    <col min="15629" max="15629" width="1.42578125" style="123" customWidth="1"/>
    <col min="15630" max="15632" width="5.140625" style="123" customWidth="1"/>
    <col min="15633" max="15633" width="1.42578125" style="123" customWidth="1"/>
    <col min="15634" max="15636" width="5.140625" style="123" customWidth="1"/>
    <col min="15637" max="15872" width="11.42578125" style="123"/>
    <col min="15873" max="15873" width="13.7109375" style="123" customWidth="1"/>
    <col min="15874" max="15876" width="6.140625" style="123" customWidth="1"/>
    <col min="15877" max="15877" width="1.42578125" style="123" customWidth="1"/>
    <col min="15878" max="15880" width="5.140625" style="123" customWidth="1"/>
    <col min="15881" max="15881" width="1.42578125" style="123" customWidth="1"/>
    <col min="15882" max="15884" width="5.140625" style="123" customWidth="1"/>
    <col min="15885" max="15885" width="1.42578125" style="123" customWidth="1"/>
    <col min="15886" max="15888" width="5.140625" style="123" customWidth="1"/>
    <col min="15889" max="15889" width="1.42578125" style="123" customWidth="1"/>
    <col min="15890" max="15892" width="5.140625" style="123" customWidth="1"/>
    <col min="15893" max="16128" width="11.42578125" style="123"/>
    <col min="16129" max="16129" width="13.7109375" style="123" customWidth="1"/>
    <col min="16130" max="16132" width="6.140625" style="123" customWidth="1"/>
    <col min="16133" max="16133" width="1.42578125" style="123" customWidth="1"/>
    <col min="16134" max="16136" width="5.140625" style="123" customWidth="1"/>
    <col min="16137" max="16137" width="1.42578125" style="123" customWidth="1"/>
    <col min="16138" max="16140" width="5.140625" style="123" customWidth="1"/>
    <col min="16141" max="16141" width="1.42578125" style="123" customWidth="1"/>
    <col min="16142" max="16144" width="5.140625" style="123" customWidth="1"/>
    <col min="16145" max="16145" width="1.42578125" style="123" customWidth="1"/>
    <col min="16146" max="16148" width="5.140625" style="123" customWidth="1"/>
    <col min="16149" max="16384" width="11.42578125" style="123"/>
  </cols>
  <sheetData>
    <row r="1" spans="1:24" ht="15" customHeight="1" x14ac:dyDescent="0.2">
      <c r="A1" s="337" t="s">
        <v>256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V1" s="29"/>
      <c r="W1" s="326" t="s">
        <v>317</v>
      </c>
      <c r="X1" s="326"/>
    </row>
    <row r="2" spans="1:24" ht="15" customHeight="1" x14ac:dyDescent="0.2">
      <c r="A2" s="338" t="s">
        <v>111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V2" s="30"/>
      <c r="W2" s="326"/>
      <c r="X2" s="326"/>
    </row>
    <row r="3" spans="1:24" ht="15" customHeight="1" x14ac:dyDescent="0.25">
      <c r="A3" s="337" t="s">
        <v>255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</row>
    <row r="4" spans="1:24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</row>
    <row r="5" spans="1:24" ht="15" customHeight="1" x14ac:dyDescent="0.25">
      <c r="A5" s="337" t="s">
        <v>232</v>
      </c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</row>
    <row r="6" spans="1:24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</row>
    <row r="7" spans="1:24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</row>
    <row r="8" spans="1:24" ht="15" customHeight="1" x14ac:dyDescent="0.25">
      <c r="A8" s="345" t="s">
        <v>242</v>
      </c>
      <c r="B8" s="343" t="s">
        <v>19</v>
      </c>
      <c r="C8" s="343" t="s">
        <v>243</v>
      </c>
      <c r="D8" s="343"/>
      <c r="E8" s="108"/>
      <c r="F8" s="343" t="s">
        <v>64</v>
      </c>
      <c r="G8" s="343"/>
      <c r="H8" s="343"/>
      <c r="I8" s="108"/>
      <c r="J8" s="343" t="s">
        <v>65</v>
      </c>
      <c r="K8" s="343"/>
      <c r="L8" s="343"/>
      <c r="M8" s="108"/>
      <c r="N8" s="343" t="s">
        <v>66</v>
      </c>
      <c r="O8" s="343"/>
      <c r="P8" s="343"/>
      <c r="Q8" s="108"/>
      <c r="R8" s="343" t="s">
        <v>67</v>
      </c>
      <c r="S8" s="343"/>
      <c r="T8" s="343"/>
    </row>
    <row r="9" spans="1:24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</row>
    <row r="10" spans="1:24" ht="15" customHeight="1" x14ac:dyDescent="0.25">
      <c r="A10" s="353" t="s">
        <v>11</v>
      </c>
      <c r="B10" s="354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</row>
    <row r="11" spans="1:24" ht="15" customHeight="1" x14ac:dyDescent="0.25">
      <c r="A11" s="126"/>
      <c r="B11" s="112"/>
      <c r="C11" s="112"/>
      <c r="D11" s="112"/>
      <c r="E11" s="113"/>
      <c r="F11" s="112"/>
      <c r="G11" s="112"/>
      <c r="H11" s="112"/>
      <c r="I11" s="113"/>
      <c r="J11" s="112"/>
      <c r="K11" s="112"/>
      <c r="L11" s="112"/>
      <c r="M11" s="113"/>
      <c r="N11" s="112"/>
      <c r="O11" s="112"/>
      <c r="P11" s="112"/>
      <c r="Q11" s="113"/>
      <c r="R11" s="112"/>
      <c r="S11" s="112"/>
      <c r="T11" s="112"/>
    </row>
    <row r="12" spans="1:24" s="147" customFormat="1" ht="15" customHeight="1" x14ac:dyDescent="0.25">
      <c r="A12" s="150" t="s">
        <v>244</v>
      </c>
      <c r="B12" s="144">
        <f>SUM(B14:B16)</f>
        <v>176</v>
      </c>
      <c r="C12" s="144">
        <f>SUM(C14:C16)</f>
        <v>78</v>
      </c>
      <c r="D12" s="144">
        <f>SUM(D14:D16)</f>
        <v>98</v>
      </c>
      <c r="E12" s="144"/>
      <c r="F12" s="144">
        <f>SUM(F14:F16)</f>
        <v>36</v>
      </c>
      <c r="G12" s="144">
        <f>SUM(G14:G16)</f>
        <v>16</v>
      </c>
      <c r="H12" s="144">
        <f>SUM(H14:H16)</f>
        <v>20</v>
      </c>
      <c r="I12" s="144"/>
      <c r="J12" s="144">
        <f>SUM(J14:J16)</f>
        <v>26</v>
      </c>
      <c r="K12" s="144">
        <f>SUM(K14:K16)</f>
        <v>11</v>
      </c>
      <c r="L12" s="144">
        <f>SUM(L14:L16)</f>
        <v>15</v>
      </c>
      <c r="M12" s="144"/>
      <c r="N12" s="144">
        <f>SUM(N14:N16)</f>
        <v>51</v>
      </c>
      <c r="O12" s="144">
        <f>SUM(O14:O16)</f>
        <v>23</v>
      </c>
      <c r="P12" s="144">
        <f>SUM(P14:P16)</f>
        <v>28</v>
      </c>
      <c r="Q12" s="144"/>
      <c r="R12" s="144">
        <f>SUM(R14:R16)</f>
        <v>63</v>
      </c>
      <c r="S12" s="144">
        <f>SUM(S14:S16)</f>
        <v>28</v>
      </c>
      <c r="T12" s="144">
        <f>SUM(T14:T16)</f>
        <v>35</v>
      </c>
    </row>
    <row r="13" spans="1:24" ht="15" customHeight="1" x14ac:dyDescent="0.25">
      <c r="A13" s="107"/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</row>
    <row r="14" spans="1:24" ht="15" customHeight="1" x14ac:dyDescent="0.2">
      <c r="A14" s="153" t="s">
        <v>110</v>
      </c>
      <c r="B14" s="261">
        <v>44</v>
      </c>
      <c r="C14" s="261">
        <v>25</v>
      </c>
      <c r="D14" s="261">
        <v>19</v>
      </c>
      <c r="E14" s="261"/>
      <c r="F14" s="261">
        <v>7</v>
      </c>
      <c r="G14" s="261">
        <v>3</v>
      </c>
      <c r="H14" s="261">
        <v>4</v>
      </c>
      <c r="I14" s="261"/>
      <c r="J14" s="261">
        <v>4</v>
      </c>
      <c r="K14" s="261">
        <v>3</v>
      </c>
      <c r="L14" s="261">
        <v>1</v>
      </c>
      <c r="M14" s="261"/>
      <c r="N14" s="261">
        <v>14</v>
      </c>
      <c r="O14" s="261">
        <v>8</v>
      </c>
      <c r="P14" s="261">
        <v>6</v>
      </c>
      <c r="Q14" s="261"/>
      <c r="R14" s="261">
        <v>19</v>
      </c>
      <c r="S14" s="261">
        <v>11</v>
      </c>
      <c r="T14" s="261">
        <v>8</v>
      </c>
    </row>
    <row r="15" spans="1:24" ht="15" customHeight="1" x14ac:dyDescent="0.2">
      <c r="A15" s="164" t="s">
        <v>90</v>
      </c>
      <c r="B15" s="261">
        <v>81</v>
      </c>
      <c r="C15" s="261">
        <v>32</v>
      </c>
      <c r="D15" s="261">
        <v>49</v>
      </c>
      <c r="E15" s="261"/>
      <c r="F15" s="261">
        <v>18</v>
      </c>
      <c r="G15" s="261">
        <v>6</v>
      </c>
      <c r="H15" s="261">
        <v>12</v>
      </c>
      <c r="I15" s="261"/>
      <c r="J15" s="261">
        <v>11</v>
      </c>
      <c r="K15" s="261">
        <v>4</v>
      </c>
      <c r="L15" s="261">
        <v>7</v>
      </c>
      <c r="M15" s="261"/>
      <c r="N15" s="261">
        <v>27</v>
      </c>
      <c r="O15" s="261">
        <v>11</v>
      </c>
      <c r="P15" s="261">
        <v>16</v>
      </c>
      <c r="Q15" s="261"/>
      <c r="R15" s="261">
        <v>25</v>
      </c>
      <c r="S15" s="261">
        <v>11</v>
      </c>
      <c r="T15" s="261">
        <v>14</v>
      </c>
    </row>
    <row r="16" spans="1:24" s="165" customFormat="1" ht="15" customHeight="1" x14ac:dyDescent="0.2">
      <c r="A16" s="107" t="s">
        <v>92</v>
      </c>
      <c r="B16" s="261">
        <v>51</v>
      </c>
      <c r="C16" s="261">
        <v>21</v>
      </c>
      <c r="D16" s="261">
        <v>30</v>
      </c>
      <c r="E16" s="261"/>
      <c r="F16" s="261">
        <v>11</v>
      </c>
      <c r="G16" s="261">
        <v>7</v>
      </c>
      <c r="H16" s="261">
        <v>4</v>
      </c>
      <c r="I16" s="261"/>
      <c r="J16" s="261">
        <v>11</v>
      </c>
      <c r="K16" s="261">
        <v>4</v>
      </c>
      <c r="L16" s="261">
        <v>7</v>
      </c>
      <c r="M16" s="261"/>
      <c r="N16" s="261">
        <v>10</v>
      </c>
      <c r="O16" s="261">
        <v>4</v>
      </c>
      <c r="P16" s="261">
        <v>6</v>
      </c>
      <c r="Q16" s="261"/>
      <c r="R16" s="261">
        <v>19</v>
      </c>
      <c r="S16" s="261">
        <v>6</v>
      </c>
      <c r="T16" s="261">
        <v>13</v>
      </c>
    </row>
    <row r="17" spans="1:20" ht="15" customHeight="1" x14ac:dyDescent="0.25">
      <c r="A17" s="139"/>
      <c r="B17" s="144"/>
      <c r="C17" s="144"/>
      <c r="D17" s="144"/>
      <c r="E17" s="144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</row>
    <row r="18" spans="1:20" ht="15" customHeight="1" x14ac:dyDescent="0.25">
      <c r="A18" s="355" t="s">
        <v>112</v>
      </c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</row>
    <row r="19" spans="1:20" ht="15" customHeight="1" x14ac:dyDescent="0.25">
      <c r="A19" s="139"/>
      <c r="B19" s="144"/>
      <c r="C19" s="144"/>
      <c r="D19" s="144"/>
      <c r="E19" s="144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0" ht="15" customHeight="1" x14ac:dyDescent="0.25">
      <c r="A20" s="169" t="s">
        <v>244</v>
      </c>
      <c r="B20" s="125">
        <f t="shared" ref="B20:D20" si="0">+B12/(B12+B45+B78)*100</f>
        <v>87.128712871287135</v>
      </c>
      <c r="C20" s="125">
        <f t="shared" si="0"/>
        <v>89.65517241379311</v>
      </c>
      <c r="D20" s="125">
        <f t="shared" si="0"/>
        <v>85.217391304347828</v>
      </c>
      <c r="E20" s="144"/>
      <c r="F20" s="125">
        <f>+F12/(F12+F45+F78)*100</f>
        <v>100</v>
      </c>
      <c r="G20" s="125">
        <f>+G12/(G12+G45+G78)*100</f>
        <v>100</v>
      </c>
      <c r="H20" s="125">
        <f>+H12/(H12+H45+H78)*100</f>
        <v>100</v>
      </c>
      <c r="I20" s="107"/>
      <c r="J20" s="125">
        <f>+J12/(J12+J45+J78)*100</f>
        <v>76.470588235294116</v>
      </c>
      <c r="K20" s="125">
        <f>+K12/(K12+K45+K78)*100</f>
        <v>78.571428571428569</v>
      </c>
      <c r="L20" s="125">
        <f>+L12/(L12+L45+L78)*100</f>
        <v>75</v>
      </c>
      <c r="M20" s="107"/>
      <c r="N20" s="125">
        <f>+N12/(N12+N45+N78)*100</f>
        <v>77.272727272727266</v>
      </c>
      <c r="O20" s="125">
        <f>+O12/(O12+O45+O78)*100</f>
        <v>79.310344827586206</v>
      </c>
      <c r="P20" s="125">
        <f>+P12/(P12+P45+P78)*100</f>
        <v>75.675675675675677</v>
      </c>
      <c r="Q20" s="107"/>
      <c r="R20" s="125">
        <f>+R12/(R12+R45+R78)*100</f>
        <v>95.454545454545453</v>
      </c>
      <c r="S20" s="125">
        <f>+S12/(S12+S45+S78)*100</f>
        <v>100</v>
      </c>
      <c r="T20" s="125">
        <f>+T12/(T12+T45+T78)*100</f>
        <v>92.10526315789474</v>
      </c>
    </row>
    <row r="21" spans="1:20" ht="15" customHeight="1" x14ac:dyDescent="0.25">
      <c r="A21" s="133"/>
      <c r="B21" s="144"/>
      <c r="C21" s="144"/>
      <c r="D21" s="144"/>
      <c r="E21" s="144"/>
      <c r="F21" s="144"/>
      <c r="G21" s="144"/>
      <c r="H21" s="144"/>
      <c r="I21" s="107"/>
      <c r="J21" s="144"/>
      <c r="K21" s="144"/>
      <c r="L21" s="144"/>
      <c r="M21" s="107"/>
      <c r="N21" s="144"/>
      <c r="O21" s="144"/>
      <c r="P21" s="144"/>
      <c r="Q21" s="107"/>
      <c r="R21" s="144"/>
      <c r="S21" s="144"/>
      <c r="T21" s="144"/>
    </row>
    <row r="22" spans="1:20" ht="15" customHeight="1" x14ac:dyDescent="0.25">
      <c r="A22" s="167" t="s">
        <v>110</v>
      </c>
      <c r="B22" s="125">
        <f t="shared" ref="B22:D22" si="1">+B14/(B14+B47+B80)*100</f>
        <v>100</v>
      </c>
      <c r="C22" s="125">
        <f t="shared" si="1"/>
        <v>100</v>
      </c>
      <c r="D22" s="125">
        <f t="shared" si="1"/>
        <v>100</v>
      </c>
      <c r="E22" s="144"/>
      <c r="F22" s="125">
        <f t="shared" ref="F22:H24" si="2">+F14/(F14+F47+F80)*100</f>
        <v>100</v>
      </c>
      <c r="G22" s="125">
        <f t="shared" si="2"/>
        <v>100</v>
      </c>
      <c r="H22" s="125">
        <f t="shared" si="2"/>
        <v>100</v>
      </c>
      <c r="I22" s="107"/>
      <c r="J22" s="125">
        <f t="shared" ref="J22:L22" si="3">+J14/(J14+J47+J80)*100</f>
        <v>100</v>
      </c>
      <c r="K22" s="125">
        <f t="shared" si="3"/>
        <v>100</v>
      </c>
      <c r="L22" s="125">
        <f t="shared" si="3"/>
        <v>100</v>
      </c>
      <c r="M22" s="107"/>
      <c r="N22" s="125">
        <f t="shared" ref="N22:P22" si="4">+N14/(N14+N47+N80)*100</f>
        <v>100</v>
      </c>
      <c r="O22" s="125">
        <f t="shared" si="4"/>
        <v>100</v>
      </c>
      <c r="P22" s="125">
        <f t="shared" si="4"/>
        <v>100</v>
      </c>
      <c r="Q22" s="107"/>
      <c r="R22" s="125">
        <f t="shared" ref="R22:T22" si="5">+R14/(R14+R47+R80)*100</f>
        <v>100</v>
      </c>
      <c r="S22" s="125">
        <f t="shared" si="5"/>
        <v>100</v>
      </c>
      <c r="T22" s="125">
        <f t="shared" si="5"/>
        <v>100</v>
      </c>
    </row>
    <row r="23" spans="1:20" ht="15" customHeight="1" x14ac:dyDescent="0.25">
      <c r="A23" s="168" t="s">
        <v>90</v>
      </c>
      <c r="B23" s="125">
        <f t="shared" ref="B23:D23" si="6">+B15/(B15+B48+B81)*100</f>
        <v>83.505154639175259</v>
      </c>
      <c r="C23" s="125">
        <f t="shared" si="6"/>
        <v>80</v>
      </c>
      <c r="D23" s="125">
        <f t="shared" si="6"/>
        <v>85.964912280701753</v>
      </c>
      <c r="E23" s="144"/>
      <c r="F23" s="125">
        <f t="shared" si="2"/>
        <v>100</v>
      </c>
      <c r="G23" s="125">
        <f t="shared" si="2"/>
        <v>100</v>
      </c>
      <c r="H23" s="125">
        <f t="shared" si="2"/>
        <v>100</v>
      </c>
      <c r="I23" s="107"/>
      <c r="J23" s="125">
        <f t="shared" ref="J23:L23" si="7">+J15/(J15+J48+J81)*100</f>
        <v>57.894736842105267</v>
      </c>
      <c r="K23" s="125">
        <f t="shared" si="7"/>
        <v>57.142857142857139</v>
      </c>
      <c r="L23" s="125">
        <f t="shared" si="7"/>
        <v>58.333333333333336</v>
      </c>
      <c r="M23" s="107"/>
      <c r="N23" s="125">
        <f t="shared" ref="N23:P23" si="8">+N15/(N15+N48+N81)*100</f>
        <v>77.142857142857153</v>
      </c>
      <c r="O23" s="125">
        <f t="shared" si="8"/>
        <v>68.75</v>
      </c>
      <c r="P23" s="125">
        <f t="shared" si="8"/>
        <v>84.210526315789465</v>
      </c>
      <c r="Q23" s="107"/>
      <c r="R23" s="125">
        <f t="shared" ref="R23:T23" si="9">+R15/(R15+R48+R81)*100</f>
        <v>100</v>
      </c>
      <c r="S23" s="125">
        <f t="shared" si="9"/>
        <v>100</v>
      </c>
      <c r="T23" s="125">
        <f t="shared" si="9"/>
        <v>100</v>
      </c>
    </row>
    <row r="24" spans="1:20" ht="15" customHeight="1" thickBot="1" x14ac:dyDescent="0.3">
      <c r="A24" s="122" t="s">
        <v>92</v>
      </c>
      <c r="B24" s="131">
        <f t="shared" ref="B24:D24" si="10">+B16/(B16+B49+B82)*100</f>
        <v>83.606557377049185</v>
      </c>
      <c r="C24" s="131">
        <f t="shared" si="10"/>
        <v>95.454545454545453</v>
      </c>
      <c r="D24" s="131">
        <f t="shared" si="10"/>
        <v>76.923076923076934</v>
      </c>
      <c r="E24" s="166"/>
      <c r="F24" s="131">
        <f t="shared" si="2"/>
        <v>100</v>
      </c>
      <c r="G24" s="131">
        <f t="shared" si="2"/>
        <v>100</v>
      </c>
      <c r="H24" s="131">
        <f t="shared" si="2"/>
        <v>100</v>
      </c>
      <c r="I24" s="122"/>
      <c r="J24" s="131">
        <f t="shared" ref="J24:L24" si="11">+J16/(J16+J49+J82)*100</f>
        <v>100</v>
      </c>
      <c r="K24" s="131">
        <f t="shared" si="11"/>
        <v>100</v>
      </c>
      <c r="L24" s="131">
        <f t="shared" si="11"/>
        <v>100</v>
      </c>
      <c r="M24" s="122"/>
      <c r="N24" s="131">
        <f t="shared" ref="N24:P24" si="12">+N16/(N16+N49+N82)*100</f>
        <v>58.82352941176471</v>
      </c>
      <c r="O24" s="131">
        <f t="shared" si="12"/>
        <v>80</v>
      </c>
      <c r="P24" s="131">
        <f t="shared" si="12"/>
        <v>50</v>
      </c>
      <c r="Q24" s="122"/>
      <c r="R24" s="131">
        <f t="shared" ref="R24:T24" si="13">+R16/(R16+R49+R82)*100</f>
        <v>86.36363636363636</v>
      </c>
      <c r="S24" s="131">
        <f t="shared" si="13"/>
        <v>100</v>
      </c>
      <c r="T24" s="131">
        <f t="shared" si="13"/>
        <v>81.25</v>
      </c>
    </row>
    <row r="25" spans="1:20" ht="15" customHeight="1" x14ac:dyDescent="0.25">
      <c r="A25" s="351" t="s">
        <v>238</v>
      </c>
      <c r="B25" s="351"/>
      <c r="C25" s="351"/>
      <c r="D25" s="351"/>
      <c r="E25" s="351"/>
      <c r="F25" s="351"/>
      <c r="G25" s="351"/>
      <c r="H25" s="351"/>
      <c r="I25" s="351"/>
      <c r="J25" s="351"/>
      <c r="K25" s="351"/>
      <c r="L25" s="351"/>
      <c r="M25" s="351"/>
      <c r="N25" s="351"/>
      <c r="O25" s="351"/>
      <c r="P25" s="351"/>
      <c r="Q25" s="351"/>
      <c r="R25" s="351"/>
      <c r="S25" s="351"/>
      <c r="T25" s="351"/>
    </row>
    <row r="26" spans="1:20" ht="15" customHeight="1" x14ac:dyDescent="0.25">
      <c r="A26" s="352" t="s">
        <v>224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  <c r="L26" s="352"/>
      <c r="M26" s="352"/>
      <c r="N26" s="352"/>
      <c r="O26" s="352"/>
      <c r="P26" s="352"/>
      <c r="Q26" s="352"/>
      <c r="R26" s="352"/>
      <c r="S26" s="352"/>
      <c r="T26" s="352"/>
    </row>
    <row r="34" spans="1:24" ht="15" customHeight="1" x14ac:dyDescent="0.2">
      <c r="A34" s="337" t="s">
        <v>257</v>
      </c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V34" s="29"/>
      <c r="W34" s="326" t="s">
        <v>317</v>
      </c>
      <c r="X34" s="326"/>
    </row>
    <row r="35" spans="1:24" ht="15" customHeight="1" x14ac:dyDescent="0.2">
      <c r="A35" s="338" t="s">
        <v>113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V35" s="30"/>
      <c r="W35" s="326"/>
      <c r="X35" s="326"/>
    </row>
    <row r="36" spans="1:24" ht="15" customHeight="1" x14ac:dyDescent="0.25">
      <c r="A36" s="337" t="s">
        <v>255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</row>
    <row r="37" spans="1:24" ht="15" customHeight="1" x14ac:dyDescent="0.25">
      <c r="A37" s="338" t="s">
        <v>246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</row>
    <row r="38" spans="1:24" ht="15" customHeight="1" x14ac:dyDescent="0.25">
      <c r="A38" s="337" t="s">
        <v>232</v>
      </c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</row>
    <row r="39" spans="1:24" ht="15" customHeight="1" x14ac:dyDescent="0.25">
      <c r="A39" s="338" t="s">
        <v>462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</row>
    <row r="40" spans="1:24" ht="15" customHeight="1" thickBot="1" x14ac:dyDescent="0.3">
      <c r="A40" s="121"/>
      <c r="B40" s="143"/>
      <c r="C40" s="121"/>
      <c r="D40" s="121"/>
      <c r="E40" s="121"/>
      <c r="F40" s="122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</row>
    <row r="41" spans="1:24" ht="15" customHeight="1" x14ac:dyDescent="0.25">
      <c r="A41" s="345" t="s">
        <v>242</v>
      </c>
      <c r="B41" s="343" t="s">
        <v>19</v>
      </c>
      <c r="C41" s="343" t="s">
        <v>243</v>
      </c>
      <c r="D41" s="343"/>
      <c r="E41" s="108"/>
      <c r="F41" s="343" t="s">
        <v>64</v>
      </c>
      <c r="G41" s="343"/>
      <c r="H41" s="343"/>
      <c r="I41" s="108"/>
      <c r="J41" s="343" t="s">
        <v>65</v>
      </c>
      <c r="K41" s="343"/>
      <c r="L41" s="343"/>
      <c r="M41" s="108"/>
      <c r="N41" s="343" t="s">
        <v>66</v>
      </c>
      <c r="O41" s="343"/>
      <c r="P41" s="343"/>
      <c r="Q41" s="108"/>
      <c r="R41" s="343" t="s">
        <v>67</v>
      </c>
      <c r="S41" s="343"/>
      <c r="T41" s="343"/>
    </row>
    <row r="42" spans="1:24" ht="15" customHeight="1" thickBot="1" x14ac:dyDescent="0.3">
      <c r="A42" s="346"/>
      <c r="B42" s="109" t="s">
        <v>70</v>
      </c>
      <c r="C42" s="109" t="s">
        <v>71</v>
      </c>
      <c r="D42" s="109" t="s">
        <v>72</v>
      </c>
      <c r="E42" s="110"/>
      <c r="F42" s="109" t="s">
        <v>70</v>
      </c>
      <c r="G42" s="109" t="s">
        <v>71</v>
      </c>
      <c r="H42" s="109" t="s">
        <v>72</v>
      </c>
      <c r="I42" s="110"/>
      <c r="J42" s="109" t="s">
        <v>70</v>
      </c>
      <c r="K42" s="109" t="s">
        <v>71</v>
      </c>
      <c r="L42" s="109" t="s">
        <v>72</v>
      </c>
      <c r="M42" s="110"/>
      <c r="N42" s="109" t="s">
        <v>70</v>
      </c>
      <c r="O42" s="109" t="s">
        <v>71</v>
      </c>
      <c r="P42" s="109" t="s">
        <v>72</v>
      </c>
      <c r="Q42" s="110"/>
      <c r="R42" s="109" t="s">
        <v>70</v>
      </c>
      <c r="S42" s="109" t="s">
        <v>71</v>
      </c>
      <c r="T42" s="109" t="s">
        <v>72</v>
      </c>
    </row>
    <row r="43" spans="1:24" ht="15" customHeight="1" x14ac:dyDescent="0.25">
      <c r="A43" s="353" t="s">
        <v>11</v>
      </c>
      <c r="B43" s="354"/>
      <c r="C43" s="354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</row>
    <row r="44" spans="1:24" ht="15" customHeight="1" x14ac:dyDescent="0.25">
      <c r="A44" s="126"/>
      <c r="B44" s="112"/>
      <c r="C44" s="112"/>
      <c r="D44" s="112"/>
      <c r="E44" s="113"/>
      <c r="F44" s="112"/>
      <c r="G44" s="112"/>
      <c r="H44" s="112"/>
      <c r="I44" s="113"/>
      <c r="J44" s="112"/>
      <c r="K44" s="112"/>
      <c r="L44" s="112"/>
      <c r="M44" s="113"/>
      <c r="N44" s="112"/>
      <c r="O44" s="112"/>
      <c r="P44" s="112"/>
      <c r="Q44" s="113"/>
      <c r="R44" s="112"/>
      <c r="S44" s="112"/>
      <c r="T44" s="112"/>
    </row>
    <row r="45" spans="1:24" ht="15" customHeight="1" x14ac:dyDescent="0.25">
      <c r="A45" s="150" t="s">
        <v>244</v>
      </c>
      <c r="B45" s="144">
        <f>SUM(B47:B49)</f>
        <v>26</v>
      </c>
      <c r="C45" s="144">
        <f>SUM(C47:C49)</f>
        <v>9</v>
      </c>
      <c r="D45" s="144">
        <f>SUM(D47:D49)</f>
        <v>17</v>
      </c>
      <c r="E45" s="144"/>
      <c r="F45" s="144">
        <f>SUM(F47:F49)</f>
        <v>0</v>
      </c>
      <c r="G45" s="144">
        <f>SUM(G47:G49)</f>
        <v>0</v>
      </c>
      <c r="H45" s="144">
        <f>SUM(H47:H49)</f>
        <v>0</v>
      </c>
      <c r="I45" s="144"/>
      <c r="J45" s="144">
        <f>SUM(J47:J49)</f>
        <v>8</v>
      </c>
      <c r="K45" s="144">
        <f>SUM(K47:K49)</f>
        <v>3</v>
      </c>
      <c r="L45" s="144">
        <f>SUM(L47:L49)</f>
        <v>5</v>
      </c>
      <c r="M45" s="144"/>
      <c r="N45" s="144">
        <f>SUM(N47:N49)</f>
        <v>15</v>
      </c>
      <c r="O45" s="144">
        <f>SUM(O47:O49)</f>
        <v>6</v>
      </c>
      <c r="P45" s="144">
        <f>SUM(P47:P49)</f>
        <v>9</v>
      </c>
      <c r="Q45" s="144"/>
      <c r="R45" s="144">
        <f>SUM(R47:R49)</f>
        <v>3</v>
      </c>
      <c r="S45" s="144">
        <f>SUM(S47:S49)</f>
        <v>0</v>
      </c>
      <c r="T45" s="144">
        <f>SUM(T47:T49)</f>
        <v>3</v>
      </c>
    </row>
    <row r="46" spans="1:24" ht="15" customHeight="1" x14ac:dyDescent="0.25">
      <c r="A46" s="107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</row>
    <row r="47" spans="1:24" ht="15" customHeight="1" x14ac:dyDescent="0.2">
      <c r="A47" s="153" t="s">
        <v>110</v>
      </c>
      <c r="B47" s="261">
        <v>0</v>
      </c>
      <c r="C47" s="261">
        <v>0</v>
      </c>
      <c r="D47" s="261">
        <v>0</v>
      </c>
      <c r="E47" s="261">
        <v>0</v>
      </c>
      <c r="F47" s="261">
        <v>0</v>
      </c>
      <c r="G47" s="261">
        <v>0</v>
      </c>
      <c r="H47" s="261">
        <v>0</v>
      </c>
      <c r="I47" s="261"/>
      <c r="J47" s="261">
        <v>0</v>
      </c>
      <c r="K47" s="261">
        <v>0</v>
      </c>
      <c r="L47" s="261">
        <v>0</v>
      </c>
      <c r="M47" s="261"/>
      <c r="N47" s="261">
        <v>0</v>
      </c>
      <c r="O47" s="261">
        <v>0</v>
      </c>
      <c r="P47" s="261">
        <v>0</v>
      </c>
      <c r="Q47" s="261"/>
      <c r="R47" s="261">
        <v>0</v>
      </c>
      <c r="S47" s="261">
        <v>0</v>
      </c>
      <c r="T47" s="261">
        <v>0</v>
      </c>
    </row>
    <row r="48" spans="1:24" ht="15" customHeight="1" x14ac:dyDescent="0.2">
      <c r="A48" s="164" t="s">
        <v>90</v>
      </c>
      <c r="B48" s="261">
        <v>16</v>
      </c>
      <c r="C48" s="261">
        <v>8</v>
      </c>
      <c r="D48" s="261">
        <v>8</v>
      </c>
      <c r="E48" s="261">
        <v>0</v>
      </c>
      <c r="F48" s="261">
        <v>0</v>
      </c>
      <c r="G48" s="261">
        <v>0</v>
      </c>
      <c r="H48" s="261">
        <v>0</v>
      </c>
      <c r="I48" s="261"/>
      <c r="J48" s="261">
        <v>8</v>
      </c>
      <c r="K48" s="261">
        <v>3</v>
      </c>
      <c r="L48" s="261">
        <v>5</v>
      </c>
      <c r="M48" s="261"/>
      <c r="N48" s="261">
        <v>8</v>
      </c>
      <c r="O48" s="261">
        <v>5</v>
      </c>
      <c r="P48" s="261">
        <v>3</v>
      </c>
      <c r="Q48" s="261"/>
      <c r="R48" s="261">
        <v>0</v>
      </c>
      <c r="S48" s="261">
        <v>0</v>
      </c>
      <c r="T48" s="261">
        <v>0</v>
      </c>
    </row>
    <row r="49" spans="1:20" ht="15" customHeight="1" x14ac:dyDescent="0.2">
      <c r="A49" s="107" t="s">
        <v>92</v>
      </c>
      <c r="B49" s="261">
        <v>10</v>
      </c>
      <c r="C49" s="261">
        <v>1</v>
      </c>
      <c r="D49" s="261">
        <v>9</v>
      </c>
      <c r="E49" s="261">
        <v>-8</v>
      </c>
      <c r="F49" s="261">
        <v>0</v>
      </c>
      <c r="G49" s="261">
        <v>0</v>
      </c>
      <c r="H49" s="261">
        <v>0</v>
      </c>
      <c r="I49" s="261"/>
      <c r="J49" s="261">
        <v>0</v>
      </c>
      <c r="K49" s="261">
        <v>0</v>
      </c>
      <c r="L49" s="261">
        <v>0</v>
      </c>
      <c r="M49" s="261"/>
      <c r="N49" s="261">
        <v>7</v>
      </c>
      <c r="O49" s="261">
        <v>1</v>
      </c>
      <c r="P49" s="261">
        <v>6</v>
      </c>
      <c r="Q49" s="261"/>
      <c r="R49" s="261">
        <v>3</v>
      </c>
      <c r="S49" s="261">
        <v>0</v>
      </c>
      <c r="T49" s="261">
        <v>3</v>
      </c>
    </row>
    <row r="50" spans="1:20" ht="15" customHeight="1" x14ac:dyDescent="0.25">
      <c r="A50" s="139"/>
      <c r="B50" s="144"/>
      <c r="C50" s="144"/>
      <c r="D50" s="144"/>
      <c r="E50" s="144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</row>
    <row r="51" spans="1:20" ht="15" customHeight="1" x14ac:dyDescent="0.25">
      <c r="A51" s="355" t="s">
        <v>112</v>
      </c>
      <c r="B51" s="356"/>
      <c r="C51" s="356"/>
      <c r="D51" s="356"/>
      <c r="E51" s="356"/>
      <c r="F51" s="356"/>
      <c r="G51" s="356"/>
      <c r="H51" s="356"/>
      <c r="I51" s="356"/>
      <c r="J51" s="356"/>
      <c r="K51" s="356"/>
      <c r="L51" s="356"/>
      <c r="M51" s="356"/>
      <c r="N51" s="356"/>
      <c r="O51" s="356"/>
      <c r="P51" s="356"/>
      <c r="Q51" s="356"/>
      <c r="R51" s="356"/>
      <c r="S51" s="356"/>
      <c r="T51" s="356"/>
    </row>
    <row r="52" spans="1:20" ht="15" customHeight="1" x14ac:dyDescent="0.25">
      <c r="A52" s="139"/>
      <c r="B52" s="144"/>
      <c r="C52" s="144"/>
      <c r="D52" s="144"/>
      <c r="E52" s="144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</row>
    <row r="53" spans="1:20" ht="15" customHeight="1" x14ac:dyDescent="0.25">
      <c r="A53" s="169" t="s">
        <v>244</v>
      </c>
      <c r="B53" s="125">
        <f>+B45/(B45+B78+B12)*100</f>
        <v>12.871287128712872</v>
      </c>
      <c r="C53" s="125">
        <f>+C45/(C45+C78+C12)*100</f>
        <v>10.344827586206897</v>
      </c>
      <c r="D53" s="125">
        <f>+D45/(D45+D78+D12)*100</f>
        <v>14.782608695652174</v>
      </c>
      <c r="E53" s="144"/>
      <c r="F53" s="125">
        <f>+F45/(F45+F78+F12)*100</f>
        <v>0</v>
      </c>
      <c r="G53" s="125">
        <f>+G45/(G45+G78+G12)*100</f>
        <v>0</v>
      </c>
      <c r="H53" s="125">
        <f>+H45/(H45+H78+H12)*100</f>
        <v>0</v>
      </c>
      <c r="I53" s="107"/>
      <c r="J53" s="125">
        <f>+J45/(J45+J78+J12)*100</f>
        <v>23.52941176470588</v>
      </c>
      <c r="K53" s="125">
        <f>+K45/(K45+K78+K12)*100</f>
        <v>21.428571428571427</v>
      </c>
      <c r="L53" s="125">
        <f>+L45/(L45+L78+L12)*100</f>
        <v>25</v>
      </c>
      <c r="M53" s="107"/>
      <c r="N53" s="125">
        <f>+N45/(N45+N78+N12)*100</f>
        <v>22.727272727272727</v>
      </c>
      <c r="O53" s="125">
        <f>+O45/(O45+O78+O12)*100</f>
        <v>20.689655172413794</v>
      </c>
      <c r="P53" s="125">
        <f>+P45/(P45+P78+P12)*100</f>
        <v>24.324324324324326</v>
      </c>
      <c r="Q53" s="107"/>
      <c r="R53" s="125">
        <f>+R45/(R45+R78+R12)*100</f>
        <v>4.5454545454545459</v>
      </c>
      <c r="S53" s="125">
        <f>+S45/(S45+S78+S12)*100</f>
        <v>0</v>
      </c>
      <c r="T53" s="125">
        <f>+T45/(T45+T78+T12)*100</f>
        <v>7.8947368421052628</v>
      </c>
    </row>
    <row r="54" spans="1:20" ht="15" customHeight="1" x14ac:dyDescent="0.25">
      <c r="A54" s="133"/>
      <c r="B54" s="144"/>
      <c r="C54" s="144"/>
      <c r="D54" s="144"/>
      <c r="E54" s="144"/>
      <c r="F54" s="144"/>
      <c r="G54" s="144"/>
      <c r="H54" s="144"/>
      <c r="I54" s="107"/>
      <c r="J54" s="144"/>
      <c r="K54" s="144"/>
      <c r="L54" s="144"/>
      <c r="M54" s="107"/>
      <c r="N54" s="144"/>
      <c r="O54" s="144"/>
      <c r="P54" s="144"/>
      <c r="Q54" s="107"/>
      <c r="R54" s="144"/>
      <c r="S54" s="144"/>
      <c r="T54" s="144"/>
    </row>
    <row r="55" spans="1:20" ht="15" customHeight="1" x14ac:dyDescent="0.25">
      <c r="A55" s="167" t="s">
        <v>110</v>
      </c>
      <c r="B55" s="125">
        <f t="shared" ref="B55:D57" si="14">+B47/(B47+B80+B14)*100</f>
        <v>0</v>
      </c>
      <c r="C55" s="125">
        <f t="shared" si="14"/>
        <v>0</v>
      </c>
      <c r="D55" s="125">
        <f t="shared" si="14"/>
        <v>0</v>
      </c>
      <c r="E55" s="144"/>
      <c r="F55" s="125">
        <f t="shared" ref="F55:H57" si="15">+F47/(F47+F80+F14)*100</f>
        <v>0</v>
      </c>
      <c r="G55" s="125">
        <f t="shared" si="15"/>
        <v>0</v>
      </c>
      <c r="H55" s="125">
        <f t="shared" si="15"/>
        <v>0</v>
      </c>
      <c r="I55" s="107"/>
      <c r="J55" s="125">
        <f t="shared" ref="J55:L57" si="16">+J47/(J47+J80+J14)*100</f>
        <v>0</v>
      </c>
      <c r="K55" s="125">
        <f t="shared" si="16"/>
        <v>0</v>
      </c>
      <c r="L55" s="125">
        <f t="shared" si="16"/>
        <v>0</v>
      </c>
      <c r="M55" s="107"/>
      <c r="N55" s="125">
        <f t="shared" ref="N55:P57" si="17">+N47/(N47+N80+N14)*100</f>
        <v>0</v>
      </c>
      <c r="O55" s="125">
        <f t="shared" si="17"/>
        <v>0</v>
      </c>
      <c r="P55" s="125">
        <f t="shared" si="17"/>
        <v>0</v>
      </c>
      <c r="Q55" s="107"/>
      <c r="R55" s="125">
        <f t="shared" ref="R55:T57" si="18">+R47/(R47+R80+R14)*100</f>
        <v>0</v>
      </c>
      <c r="S55" s="125">
        <f t="shared" si="18"/>
        <v>0</v>
      </c>
      <c r="T55" s="125">
        <f t="shared" si="18"/>
        <v>0</v>
      </c>
    </row>
    <row r="56" spans="1:20" ht="15" customHeight="1" x14ac:dyDescent="0.25">
      <c r="A56" s="168" t="s">
        <v>90</v>
      </c>
      <c r="B56" s="125">
        <f t="shared" si="14"/>
        <v>16.494845360824741</v>
      </c>
      <c r="C56" s="125">
        <f t="shared" si="14"/>
        <v>20</v>
      </c>
      <c r="D56" s="125">
        <f t="shared" si="14"/>
        <v>14.035087719298245</v>
      </c>
      <c r="E56" s="144"/>
      <c r="F56" s="125">
        <f t="shared" si="15"/>
        <v>0</v>
      </c>
      <c r="G56" s="125">
        <f t="shared" si="15"/>
        <v>0</v>
      </c>
      <c r="H56" s="125">
        <f t="shared" si="15"/>
        <v>0</v>
      </c>
      <c r="I56" s="107"/>
      <c r="J56" s="125">
        <f t="shared" si="16"/>
        <v>42.105263157894733</v>
      </c>
      <c r="K56" s="125">
        <f t="shared" si="16"/>
        <v>42.857142857142854</v>
      </c>
      <c r="L56" s="125">
        <f t="shared" si="16"/>
        <v>41.666666666666671</v>
      </c>
      <c r="M56" s="107"/>
      <c r="N56" s="125">
        <f t="shared" si="17"/>
        <v>22.857142857142858</v>
      </c>
      <c r="O56" s="125">
        <f t="shared" si="17"/>
        <v>31.25</v>
      </c>
      <c r="P56" s="125">
        <f t="shared" si="17"/>
        <v>15.789473684210526</v>
      </c>
      <c r="Q56" s="107"/>
      <c r="R56" s="125">
        <f t="shared" si="18"/>
        <v>0</v>
      </c>
      <c r="S56" s="125">
        <f t="shared" si="18"/>
        <v>0</v>
      </c>
      <c r="T56" s="125">
        <f t="shared" si="18"/>
        <v>0</v>
      </c>
    </row>
    <row r="57" spans="1:20" ht="15" customHeight="1" thickBot="1" x14ac:dyDescent="0.3">
      <c r="A57" s="122" t="s">
        <v>92</v>
      </c>
      <c r="B57" s="131">
        <f t="shared" si="14"/>
        <v>16.393442622950818</v>
      </c>
      <c r="C57" s="131">
        <f t="shared" si="14"/>
        <v>4.5454545454545459</v>
      </c>
      <c r="D57" s="131">
        <f t="shared" si="14"/>
        <v>23.076923076923077</v>
      </c>
      <c r="E57" s="166"/>
      <c r="F57" s="131">
        <f t="shared" si="15"/>
        <v>0</v>
      </c>
      <c r="G57" s="131">
        <f t="shared" si="15"/>
        <v>0</v>
      </c>
      <c r="H57" s="131">
        <f t="shared" si="15"/>
        <v>0</v>
      </c>
      <c r="I57" s="122"/>
      <c r="J57" s="131">
        <f t="shared" si="16"/>
        <v>0</v>
      </c>
      <c r="K57" s="131">
        <f t="shared" si="16"/>
        <v>0</v>
      </c>
      <c r="L57" s="131">
        <f t="shared" si="16"/>
        <v>0</v>
      </c>
      <c r="M57" s="122"/>
      <c r="N57" s="131">
        <f t="shared" si="17"/>
        <v>41.17647058823529</v>
      </c>
      <c r="O57" s="131">
        <f t="shared" si="17"/>
        <v>20</v>
      </c>
      <c r="P57" s="131">
        <f t="shared" si="17"/>
        <v>50</v>
      </c>
      <c r="Q57" s="122"/>
      <c r="R57" s="131">
        <f t="shared" si="18"/>
        <v>13.636363636363635</v>
      </c>
      <c r="S57" s="131">
        <f t="shared" si="18"/>
        <v>0</v>
      </c>
      <c r="T57" s="131">
        <f t="shared" si="18"/>
        <v>18.75</v>
      </c>
    </row>
    <row r="58" spans="1:20" ht="15" customHeight="1" x14ac:dyDescent="0.25">
      <c r="A58" s="351" t="s">
        <v>238</v>
      </c>
      <c r="B58" s="351"/>
      <c r="C58" s="351"/>
      <c r="D58" s="351"/>
      <c r="E58" s="351"/>
      <c r="F58" s="351"/>
      <c r="G58" s="351"/>
      <c r="H58" s="351"/>
      <c r="I58" s="351"/>
      <c r="J58" s="351"/>
      <c r="K58" s="351"/>
      <c r="L58" s="351"/>
      <c r="M58" s="351"/>
      <c r="N58" s="351"/>
      <c r="O58" s="351"/>
      <c r="P58" s="351"/>
      <c r="Q58" s="351"/>
      <c r="R58" s="351"/>
      <c r="S58" s="351"/>
      <c r="T58" s="351"/>
    </row>
    <row r="59" spans="1:20" ht="15" customHeight="1" x14ac:dyDescent="0.25">
      <c r="A59" s="352" t="s">
        <v>224</v>
      </c>
      <c r="B59" s="352"/>
      <c r="C59" s="352"/>
      <c r="D59" s="352"/>
      <c r="E59" s="352"/>
      <c r="F59" s="352"/>
      <c r="G59" s="352"/>
      <c r="H59" s="352"/>
      <c r="I59" s="352"/>
      <c r="J59" s="352"/>
      <c r="K59" s="352"/>
      <c r="L59" s="352"/>
      <c r="M59" s="352"/>
      <c r="N59" s="352"/>
      <c r="O59" s="352"/>
      <c r="P59" s="352"/>
      <c r="Q59" s="352"/>
      <c r="R59" s="352"/>
      <c r="S59" s="352"/>
      <c r="T59" s="352"/>
    </row>
    <row r="60" spans="1:20" ht="15" customHeight="1" x14ac:dyDescent="0.25">
      <c r="A60" s="146"/>
    </row>
    <row r="61" spans="1:20" ht="15" customHeight="1" x14ac:dyDescent="0.25">
      <c r="A61" s="146"/>
    </row>
    <row r="62" spans="1:20" ht="15" customHeight="1" x14ac:dyDescent="0.25">
      <c r="A62" s="146"/>
    </row>
    <row r="63" spans="1:20" ht="15" customHeight="1" x14ac:dyDescent="0.25">
      <c r="A63" s="146"/>
    </row>
    <row r="64" spans="1:20" ht="15" customHeight="1" x14ac:dyDescent="0.25">
      <c r="A64" s="146"/>
    </row>
    <row r="65" spans="1:24" ht="15" customHeight="1" x14ac:dyDescent="0.25">
      <c r="A65" s="146"/>
    </row>
    <row r="67" spans="1:24" ht="15" customHeight="1" x14ac:dyDescent="0.2">
      <c r="A67" s="337" t="s">
        <v>258</v>
      </c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37"/>
      <c r="T67" s="337"/>
      <c r="V67" s="29"/>
      <c r="W67" s="326" t="s">
        <v>317</v>
      </c>
      <c r="X67" s="326"/>
    </row>
    <row r="68" spans="1:24" ht="15" customHeight="1" x14ac:dyDescent="0.2">
      <c r="A68" s="338" t="s">
        <v>114</v>
      </c>
      <c r="B68" s="338"/>
      <c r="C68" s="338"/>
      <c r="D68" s="338"/>
      <c r="E68" s="338"/>
      <c r="F68" s="338"/>
      <c r="G68" s="338"/>
      <c r="H68" s="338"/>
      <c r="I68" s="338"/>
      <c r="J68" s="338"/>
      <c r="K68" s="338"/>
      <c r="L68" s="338"/>
      <c r="M68" s="338"/>
      <c r="N68" s="338"/>
      <c r="O68" s="338"/>
      <c r="P68" s="338"/>
      <c r="Q68" s="338"/>
      <c r="R68" s="338"/>
      <c r="S68" s="338"/>
      <c r="T68" s="338"/>
      <c r="V68" s="30"/>
      <c r="W68" s="326"/>
      <c r="X68" s="326"/>
    </row>
    <row r="69" spans="1:24" ht="15" customHeight="1" x14ac:dyDescent="0.25">
      <c r="A69" s="337" t="s">
        <v>255</v>
      </c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37"/>
      <c r="T69" s="337"/>
    </row>
    <row r="70" spans="1:24" ht="15" customHeight="1" x14ac:dyDescent="0.25">
      <c r="A70" s="338" t="s">
        <v>246</v>
      </c>
      <c r="B70" s="338"/>
      <c r="C70" s="338"/>
      <c r="D70" s="338"/>
      <c r="E70" s="338"/>
      <c r="F70" s="338"/>
      <c r="G70" s="338"/>
      <c r="H70" s="338"/>
      <c r="I70" s="338"/>
      <c r="J70" s="338"/>
      <c r="K70" s="338"/>
      <c r="L70" s="338"/>
      <c r="M70" s="338"/>
      <c r="N70" s="338"/>
      <c r="O70" s="338"/>
      <c r="P70" s="338"/>
      <c r="Q70" s="338"/>
      <c r="R70" s="338"/>
      <c r="S70" s="338"/>
      <c r="T70" s="338"/>
    </row>
    <row r="71" spans="1:24" ht="15" customHeight="1" x14ac:dyDescent="0.25">
      <c r="A71" s="337" t="s">
        <v>232</v>
      </c>
      <c r="B71" s="337"/>
      <c r="C71" s="337"/>
      <c r="D71" s="337"/>
      <c r="E71" s="337"/>
      <c r="F71" s="337"/>
      <c r="G71" s="337"/>
      <c r="H71" s="337"/>
      <c r="I71" s="337"/>
      <c r="J71" s="337"/>
      <c r="K71" s="337"/>
      <c r="L71" s="337"/>
      <c r="M71" s="337"/>
      <c r="N71" s="337"/>
      <c r="O71" s="337"/>
      <c r="P71" s="337"/>
      <c r="Q71" s="337"/>
      <c r="R71" s="337"/>
      <c r="S71" s="337"/>
      <c r="T71" s="337"/>
    </row>
    <row r="72" spans="1:24" ht="15" customHeight="1" x14ac:dyDescent="0.25">
      <c r="A72" s="338" t="s">
        <v>462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  <c r="L72" s="338"/>
      <c r="M72" s="338"/>
      <c r="N72" s="338"/>
      <c r="O72" s="338"/>
      <c r="P72" s="338"/>
      <c r="Q72" s="338"/>
      <c r="R72" s="338"/>
      <c r="S72" s="338"/>
      <c r="T72" s="338"/>
    </row>
    <row r="73" spans="1:24" ht="15" customHeight="1" thickBot="1" x14ac:dyDescent="0.3">
      <c r="A73" s="121"/>
      <c r="B73" s="143"/>
      <c r="C73" s="121"/>
      <c r="D73" s="121"/>
      <c r="E73" s="121"/>
      <c r="F73" s="122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</row>
    <row r="74" spans="1:24" ht="15" customHeight="1" x14ac:dyDescent="0.25">
      <c r="A74" s="345" t="s">
        <v>242</v>
      </c>
      <c r="B74" s="343" t="s">
        <v>19</v>
      </c>
      <c r="C74" s="343" t="s">
        <v>243</v>
      </c>
      <c r="D74" s="343"/>
      <c r="E74" s="108"/>
      <c r="F74" s="343" t="s">
        <v>64</v>
      </c>
      <c r="G74" s="343"/>
      <c r="H74" s="343"/>
      <c r="I74" s="108"/>
      <c r="J74" s="343" t="s">
        <v>65</v>
      </c>
      <c r="K74" s="343"/>
      <c r="L74" s="343"/>
      <c r="M74" s="108"/>
      <c r="N74" s="343" t="s">
        <v>66</v>
      </c>
      <c r="O74" s="343"/>
      <c r="P74" s="343"/>
      <c r="Q74" s="108"/>
      <c r="R74" s="343" t="s">
        <v>67</v>
      </c>
      <c r="S74" s="343"/>
      <c r="T74" s="343"/>
    </row>
    <row r="75" spans="1:24" ht="15" customHeight="1" thickBot="1" x14ac:dyDescent="0.3">
      <c r="A75" s="346"/>
      <c r="B75" s="109" t="s">
        <v>70</v>
      </c>
      <c r="C75" s="109" t="s">
        <v>71</v>
      </c>
      <c r="D75" s="109" t="s">
        <v>72</v>
      </c>
      <c r="E75" s="110"/>
      <c r="F75" s="109" t="s">
        <v>70</v>
      </c>
      <c r="G75" s="109" t="s">
        <v>71</v>
      </c>
      <c r="H75" s="109" t="s">
        <v>72</v>
      </c>
      <c r="I75" s="110"/>
      <c r="J75" s="109" t="s">
        <v>70</v>
      </c>
      <c r="K75" s="109" t="s">
        <v>71</v>
      </c>
      <c r="L75" s="109" t="s">
        <v>72</v>
      </c>
      <c r="M75" s="110"/>
      <c r="N75" s="109" t="s">
        <v>70</v>
      </c>
      <c r="O75" s="109" t="s">
        <v>71</v>
      </c>
      <c r="P75" s="109" t="s">
        <v>72</v>
      </c>
      <c r="Q75" s="110"/>
      <c r="R75" s="109" t="s">
        <v>70</v>
      </c>
      <c r="S75" s="109" t="s">
        <v>71</v>
      </c>
      <c r="T75" s="109" t="s">
        <v>72</v>
      </c>
    </row>
    <row r="76" spans="1:24" ht="15" customHeight="1" x14ac:dyDescent="0.25">
      <c r="A76" s="353" t="s">
        <v>11</v>
      </c>
      <c r="B76" s="354"/>
      <c r="C76" s="354"/>
      <c r="D76" s="354"/>
      <c r="E76" s="354"/>
      <c r="F76" s="354"/>
      <c r="G76" s="354"/>
      <c r="H76" s="354"/>
      <c r="I76" s="354"/>
      <c r="J76" s="354"/>
      <c r="K76" s="354"/>
      <c r="L76" s="354"/>
      <c r="M76" s="354"/>
      <c r="N76" s="354"/>
      <c r="O76" s="354"/>
      <c r="P76" s="354"/>
      <c r="Q76" s="354"/>
      <c r="R76" s="354"/>
      <c r="S76" s="354"/>
      <c r="T76" s="354"/>
    </row>
    <row r="77" spans="1:24" ht="15" customHeight="1" x14ac:dyDescent="0.25">
      <c r="A77" s="126"/>
      <c r="B77" s="112"/>
      <c r="C77" s="112"/>
      <c r="D77" s="112"/>
      <c r="E77" s="113"/>
      <c r="F77" s="112"/>
      <c r="G77" s="112"/>
      <c r="H77" s="112"/>
      <c r="I77" s="113"/>
      <c r="J77" s="112"/>
      <c r="K77" s="112"/>
      <c r="L77" s="112"/>
      <c r="M77" s="113"/>
      <c r="N77" s="112"/>
      <c r="O77" s="112"/>
      <c r="P77" s="112"/>
      <c r="Q77" s="113"/>
      <c r="R77" s="112"/>
      <c r="S77" s="112"/>
      <c r="T77" s="112"/>
    </row>
    <row r="78" spans="1:24" ht="15" customHeight="1" x14ac:dyDescent="0.25">
      <c r="A78" s="150" t="s">
        <v>244</v>
      </c>
      <c r="B78" s="144">
        <f>SUM(B80:B82)</f>
        <v>0</v>
      </c>
      <c r="C78" s="144">
        <f>SUM(C80:C82)</f>
        <v>0</v>
      </c>
      <c r="D78" s="144">
        <f>SUM(D80:D82)</f>
        <v>0</v>
      </c>
      <c r="E78" s="144"/>
      <c r="F78" s="144">
        <f>SUM(F80:F82)</f>
        <v>0</v>
      </c>
      <c r="G78" s="144">
        <f>SUM(G80:G82)</f>
        <v>0</v>
      </c>
      <c r="H78" s="144">
        <f>SUM(H80:H82)</f>
        <v>0</v>
      </c>
      <c r="I78" s="144"/>
      <c r="J78" s="144">
        <f>SUM(J80:J82)</f>
        <v>0</v>
      </c>
      <c r="K78" s="144">
        <f>SUM(K80:K82)</f>
        <v>0</v>
      </c>
      <c r="L78" s="144">
        <f>SUM(L80:L82)</f>
        <v>0</v>
      </c>
      <c r="M78" s="144"/>
      <c r="N78" s="144">
        <f>SUM(N80:N82)</f>
        <v>0</v>
      </c>
      <c r="O78" s="144">
        <f>SUM(O80:O82)</f>
        <v>0</v>
      </c>
      <c r="P78" s="144">
        <f>SUM(P80:P82)</f>
        <v>0</v>
      </c>
      <c r="Q78" s="144"/>
      <c r="R78" s="144">
        <f>SUM(R80:R82)</f>
        <v>0</v>
      </c>
      <c r="S78" s="144">
        <f>SUM(S80:S82)</f>
        <v>0</v>
      </c>
      <c r="T78" s="144">
        <f>SUM(T80:T82)</f>
        <v>0</v>
      </c>
    </row>
    <row r="79" spans="1:24" ht="15" customHeight="1" x14ac:dyDescent="0.25">
      <c r="A79" s="107"/>
      <c r="B79" s="144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</row>
    <row r="80" spans="1:24" ht="15" customHeight="1" x14ac:dyDescent="0.25">
      <c r="A80" s="153" t="s">
        <v>110</v>
      </c>
      <c r="B80" s="118">
        <v>0</v>
      </c>
      <c r="C80" s="118">
        <v>0</v>
      </c>
      <c r="D80" s="118">
        <v>0</v>
      </c>
      <c r="E80" s="118"/>
      <c r="F80" s="118">
        <v>0</v>
      </c>
      <c r="G80" s="118">
        <v>0</v>
      </c>
      <c r="H80" s="118">
        <v>0</v>
      </c>
      <c r="I80" s="118"/>
      <c r="J80" s="118">
        <v>0</v>
      </c>
      <c r="K80" s="118">
        <v>0</v>
      </c>
      <c r="L80" s="118">
        <v>0</v>
      </c>
      <c r="M80" s="118"/>
      <c r="N80" s="118">
        <v>0</v>
      </c>
      <c r="O80" s="118">
        <v>0</v>
      </c>
      <c r="P80" s="118">
        <v>0</v>
      </c>
      <c r="Q80" s="118"/>
      <c r="R80" s="118">
        <v>0</v>
      </c>
      <c r="S80" s="118">
        <v>0</v>
      </c>
      <c r="T80" s="118">
        <v>0</v>
      </c>
    </row>
    <row r="81" spans="1:20" ht="15" customHeight="1" x14ac:dyDescent="0.25">
      <c r="A81" s="164" t="s">
        <v>90</v>
      </c>
      <c r="B81" s="118">
        <v>0</v>
      </c>
      <c r="C81" s="118">
        <v>0</v>
      </c>
      <c r="D81" s="118">
        <v>0</v>
      </c>
      <c r="E81" s="118"/>
      <c r="F81" s="118">
        <v>0</v>
      </c>
      <c r="G81" s="118">
        <v>0</v>
      </c>
      <c r="H81" s="118">
        <v>0</v>
      </c>
      <c r="I81" s="118"/>
      <c r="J81" s="118">
        <v>0</v>
      </c>
      <c r="K81" s="118">
        <v>0</v>
      </c>
      <c r="L81" s="118">
        <v>0</v>
      </c>
      <c r="M81" s="118"/>
      <c r="N81" s="118">
        <v>0</v>
      </c>
      <c r="O81" s="118">
        <v>0</v>
      </c>
      <c r="P81" s="118">
        <v>0</v>
      </c>
      <c r="Q81" s="118"/>
      <c r="R81" s="118">
        <v>0</v>
      </c>
      <c r="S81" s="118">
        <v>0</v>
      </c>
      <c r="T81" s="118">
        <v>0</v>
      </c>
    </row>
    <row r="82" spans="1:20" ht="15" customHeight="1" x14ac:dyDescent="0.25">
      <c r="A82" s="107" t="s">
        <v>92</v>
      </c>
      <c r="B82" s="118">
        <v>0</v>
      </c>
      <c r="C82" s="118">
        <v>0</v>
      </c>
      <c r="D82" s="118">
        <v>0</v>
      </c>
      <c r="E82" s="118"/>
      <c r="F82" s="118">
        <v>0</v>
      </c>
      <c r="G82" s="118">
        <v>0</v>
      </c>
      <c r="H82" s="118">
        <v>0</v>
      </c>
      <c r="I82" s="118"/>
      <c r="J82" s="118">
        <v>0</v>
      </c>
      <c r="K82" s="118">
        <v>0</v>
      </c>
      <c r="L82" s="118">
        <v>0</v>
      </c>
      <c r="M82" s="118"/>
      <c r="N82" s="118">
        <v>0</v>
      </c>
      <c r="O82" s="118">
        <v>0</v>
      </c>
      <c r="P82" s="118">
        <v>0</v>
      </c>
      <c r="Q82" s="118"/>
      <c r="R82" s="118">
        <v>0</v>
      </c>
      <c r="S82" s="118">
        <v>0</v>
      </c>
      <c r="T82" s="118">
        <v>0</v>
      </c>
    </row>
    <row r="83" spans="1:20" ht="15" customHeight="1" x14ac:dyDescent="0.25">
      <c r="A83" s="139"/>
      <c r="B83" s="144"/>
      <c r="C83" s="144"/>
      <c r="D83" s="144"/>
      <c r="E83" s="144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</row>
    <row r="84" spans="1:20" ht="15" customHeight="1" x14ac:dyDescent="0.25">
      <c r="A84" s="355" t="s">
        <v>112</v>
      </c>
      <c r="B84" s="356"/>
      <c r="C84" s="356"/>
      <c r="D84" s="356"/>
      <c r="E84" s="356"/>
      <c r="F84" s="356"/>
      <c r="G84" s="356"/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</row>
    <row r="85" spans="1:20" ht="15" customHeight="1" x14ac:dyDescent="0.25">
      <c r="A85" s="139"/>
      <c r="B85" s="144"/>
      <c r="C85" s="144"/>
      <c r="D85" s="144"/>
      <c r="E85" s="144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</row>
    <row r="86" spans="1:20" ht="15" customHeight="1" x14ac:dyDescent="0.25">
      <c r="A86" s="150" t="s">
        <v>244</v>
      </c>
      <c r="B86" s="125">
        <f>+B78/(B78+B12+B45)*100</f>
        <v>0</v>
      </c>
      <c r="C86" s="125">
        <f>+C78/(C78+C12+C45)*100</f>
        <v>0</v>
      </c>
      <c r="D86" s="125">
        <f>+D78/(D78+D12+D45)*100</f>
        <v>0</v>
      </c>
      <c r="E86" s="144"/>
      <c r="F86" s="125">
        <f>+F78/(F78+F12+F45)*100</f>
        <v>0</v>
      </c>
      <c r="G86" s="125">
        <f>+G78/(G78+G12+G45)*100</f>
        <v>0</v>
      </c>
      <c r="H86" s="125">
        <f>+H78/(H78+H12+H45)*100</f>
        <v>0</v>
      </c>
      <c r="I86" s="107"/>
      <c r="J86" s="125">
        <f>+J78/(J78+J12+J45)*100</f>
        <v>0</v>
      </c>
      <c r="K86" s="125">
        <f>+K78/(K78+K12+K45)*100</f>
        <v>0</v>
      </c>
      <c r="L86" s="125">
        <f>+L78/(L78+L12+L45)*100</f>
        <v>0</v>
      </c>
      <c r="M86" s="107"/>
      <c r="N86" s="125">
        <f>+N78/(N78+N12+N45)*100</f>
        <v>0</v>
      </c>
      <c r="O86" s="125">
        <f>+O78/(O78+O12+O45)*100</f>
        <v>0</v>
      </c>
      <c r="P86" s="125">
        <f>+P78/(P78+P12+P45)*100</f>
        <v>0</v>
      </c>
      <c r="Q86" s="107"/>
      <c r="R86" s="125">
        <f>+R78/(R78+R12+R45)*100</f>
        <v>0</v>
      </c>
      <c r="S86" s="125">
        <f>+S78/(S78+S12+S45)*100</f>
        <v>0</v>
      </c>
      <c r="T86" s="125">
        <f>+T78/(T78+T12+T45)*100</f>
        <v>0</v>
      </c>
    </row>
    <row r="87" spans="1:20" ht="15" customHeight="1" x14ac:dyDescent="0.25">
      <c r="A87" s="107"/>
      <c r="B87" s="144"/>
      <c r="C87" s="144"/>
      <c r="D87" s="144"/>
      <c r="E87" s="144"/>
      <c r="F87" s="144"/>
      <c r="G87" s="144"/>
      <c r="H87" s="144"/>
      <c r="I87" s="107"/>
      <c r="J87" s="144"/>
      <c r="K87" s="144"/>
      <c r="L87" s="144"/>
      <c r="M87" s="107"/>
      <c r="N87" s="144"/>
      <c r="O87" s="144"/>
      <c r="P87" s="144"/>
      <c r="Q87" s="107"/>
      <c r="R87" s="144"/>
      <c r="S87" s="144"/>
      <c r="T87" s="144"/>
    </row>
    <row r="88" spans="1:20" ht="15" customHeight="1" x14ac:dyDescent="0.25">
      <c r="A88" s="153" t="s">
        <v>110</v>
      </c>
      <c r="B88" s="125">
        <f t="shared" ref="B88:D90" si="19">+B80/(B80+B14+B47)*100</f>
        <v>0</v>
      </c>
      <c r="C88" s="125">
        <f t="shared" si="19"/>
        <v>0</v>
      </c>
      <c r="D88" s="125">
        <f t="shared" si="19"/>
        <v>0</v>
      </c>
      <c r="E88" s="144"/>
      <c r="F88" s="125">
        <f t="shared" ref="F88:H90" si="20">+F80/(F80+F14+F47)*100</f>
        <v>0</v>
      </c>
      <c r="G88" s="125">
        <f t="shared" si="20"/>
        <v>0</v>
      </c>
      <c r="H88" s="125">
        <f t="shared" si="20"/>
        <v>0</v>
      </c>
      <c r="I88" s="107"/>
      <c r="J88" s="125">
        <f t="shared" ref="J88:L90" si="21">+J80/(J80+J14+J47)*100</f>
        <v>0</v>
      </c>
      <c r="K88" s="125">
        <f t="shared" si="21"/>
        <v>0</v>
      </c>
      <c r="L88" s="125">
        <f t="shared" si="21"/>
        <v>0</v>
      </c>
      <c r="M88" s="107"/>
      <c r="N88" s="125">
        <f t="shared" ref="N88:P90" si="22">+N80/(N80+N14+N47)*100</f>
        <v>0</v>
      </c>
      <c r="O88" s="125">
        <f t="shared" si="22"/>
        <v>0</v>
      </c>
      <c r="P88" s="125">
        <f t="shared" si="22"/>
        <v>0</v>
      </c>
      <c r="Q88" s="107"/>
      <c r="R88" s="125">
        <f t="shared" ref="R88:T90" si="23">+R80/(R80+R14+R47)*100</f>
        <v>0</v>
      </c>
      <c r="S88" s="125">
        <f t="shared" si="23"/>
        <v>0</v>
      </c>
      <c r="T88" s="125">
        <f t="shared" si="23"/>
        <v>0</v>
      </c>
    </row>
    <row r="89" spans="1:20" ht="15" customHeight="1" x14ac:dyDescent="0.25">
      <c r="A89" s="164" t="s">
        <v>90</v>
      </c>
      <c r="B89" s="125">
        <f t="shared" si="19"/>
        <v>0</v>
      </c>
      <c r="C89" s="125">
        <f t="shared" si="19"/>
        <v>0</v>
      </c>
      <c r="D89" s="125">
        <f t="shared" si="19"/>
        <v>0</v>
      </c>
      <c r="E89" s="144"/>
      <c r="F89" s="125">
        <f t="shared" si="20"/>
        <v>0</v>
      </c>
      <c r="G89" s="125">
        <f t="shared" si="20"/>
        <v>0</v>
      </c>
      <c r="H89" s="125">
        <f t="shared" si="20"/>
        <v>0</v>
      </c>
      <c r="I89" s="107"/>
      <c r="J89" s="125">
        <f t="shared" si="21"/>
        <v>0</v>
      </c>
      <c r="K89" s="125">
        <f t="shared" si="21"/>
        <v>0</v>
      </c>
      <c r="L89" s="125">
        <f t="shared" si="21"/>
        <v>0</v>
      </c>
      <c r="M89" s="107"/>
      <c r="N89" s="125">
        <f t="shared" si="22"/>
        <v>0</v>
      </c>
      <c r="O89" s="125">
        <f t="shared" si="22"/>
        <v>0</v>
      </c>
      <c r="P89" s="125">
        <f t="shared" si="22"/>
        <v>0</v>
      </c>
      <c r="Q89" s="107"/>
      <c r="R89" s="125">
        <f t="shared" si="23"/>
        <v>0</v>
      </c>
      <c r="S89" s="125">
        <f t="shared" si="23"/>
        <v>0</v>
      </c>
      <c r="T89" s="125">
        <f t="shared" si="23"/>
        <v>0</v>
      </c>
    </row>
    <row r="90" spans="1:20" ht="15" customHeight="1" thickBot="1" x14ac:dyDescent="0.3">
      <c r="A90" s="122" t="s">
        <v>92</v>
      </c>
      <c r="B90" s="131">
        <f t="shared" si="19"/>
        <v>0</v>
      </c>
      <c r="C90" s="131">
        <f t="shared" si="19"/>
        <v>0</v>
      </c>
      <c r="D90" s="131">
        <f t="shared" si="19"/>
        <v>0</v>
      </c>
      <c r="E90" s="166"/>
      <c r="F90" s="131">
        <f t="shared" si="20"/>
        <v>0</v>
      </c>
      <c r="G90" s="131">
        <f t="shared" si="20"/>
        <v>0</v>
      </c>
      <c r="H90" s="131">
        <f t="shared" si="20"/>
        <v>0</v>
      </c>
      <c r="I90" s="122"/>
      <c r="J90" s="131">
        <f t="shared" si="21"/>
        <v>0</v>
      </c>
      <c r="K90" s="131">
        <f t="shared" si="21"/>
        <v>0</v>
      </c>
      <c r="L90" s="131">
        <f t="shared" si="21"/>
        <v>0</v>
      </c>
      <c r="M90" s="122"/>
      <c r="N90" s="131">
        <f t="shared" si="22"/>
        <v>0</v>
      </c>
      <c r="O90" s="131">
        <f t="shared" si="22"/>
        <v>0</v>
      </c>
      <c r="P90" s="131">
        <f t="shared" si="22"/>
        <v>0</v>
      </c>
      <c r="Q90" s="122"/>
      <c r="R90" s="131">
        <f t="shared" si="23"/>
        <v>0</v>
      </c>
      <c r="S90" s="131">
        <f t="shared" si="23"/>
        <v>0</v>
      </c>
      <c r="T90" s="131">
        <f t="shared" si="23"/>
        <v>0</v>
      </c>
    </row>
    <row r="91" spans="1:20" ht="15" customHeight="1" x14ac:dyDescent="0.25">
      <c r="A91" s="351" t="s">
        <v>238</v>
      </c>
      <c r="B91" s="351"/>
      <c r="C91" s="351"/>
      <c r="D91" s="351"/>
      <c r="E91" s="351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</row>
    <row r="92" spans="1:20" ht="15" customHeight="1" x14ac:dyDescent="0.25">
      <c r="A92" s="352" t="s">
        <v>224</v>
      </c>
      <c r="B92" s="352"/>
      <c r="C92" s="352"/>
      <c r="D92" s="352"/>
      <c r="E92" s="352"/>
      <c r="F92" s="352"/>
      <c r="G92" s="352"/>
      <c r="H92" s="352"/>
      <c r="I92" s="352"/>
      <c r="J92" s="352"/>
      <c r="K92" s="352"/>
      <c r="L92" s="352"/>
      <c r="M92" s="352"/>
      <c r="N92" s="352"/>
      <c r="O92" s="352"/>
      <c r="P92" s="352"/>
      <c r="Q92" s="352"/>
      <c r="R92" s="352"/>
      <c r="S92" s="352"/>
      <c r="T92" s="352"/>
    </row>
  </sheetData>
  <mergeCells count="51">
    <mergeCell ref="W1:X2"/>
    <mergeCell ref="W34:X35"/>
    <mergeCell ref="W67:X68"/>
    <mergeCell ref="N74:P74"/>
    <mergeCell ref="R74:T74"/>
    <mergeCell ref="A1:T1"/>
    <mergeCell ref="A2:T2"/>
    <mergeCell ref="A3:T3"/>
    <mergeCell ref="A4:T4"/>
    <mergeCell ref="A5:T5"/>
    <mergeCell ref="A6:T6"/>
    <mergeCell ref="A18:T18"/>
    <mergeCell ref="A34:T34"/>
    <mergeCell ref="A35:T35"/>
    <mergeCell ref="A36:T36"/>
    <mergeCell ref="A8:A9"/>
    <mergeCell ref="N8:P8"/>
    <mergeCell ref="R8:T8"/>
    <mergeCell ref="A41:A42"/>
    <mergeCell ref="B41:D41"/>
    <mergeCell ref="F41:H41"/>
    <mergeCell ref="J41:L41"/>
    <mergeCell ref="N41:P41"/>
    <mergeCell ref="R41:T41"/>
    <mergeCell ref="A25:T25"/>
    <mergeCell ref="A26:T26"/>
    <mergeCell ref="A37:T37"/>
    <mergeCell ref="A10:T10"/>
    <mergeCell ref="B8:D8"/>
    <mergeCell ref="F8:H8"/>
    <mergeCell ref="J8:L8"/>
    <mergeCell ref="A38:T38"/>
    <mergeCell ref="J74:L74"/>
    <mergeCell ref="A91:T91"/>
    <mergeCell ref="A92:T92"/>
    <mergeCell ref="A58:T58"/>
    <mergeCell ref="A59:T59"/>
    <mergeCell ref="A84:T84"/>
    <mergeCell ref="A69:T69"/>
    <mergeCell ref="A70:T70"/>
    <mergeCell ref="A71:T71"/>
    <mergeCell ref="A72:T72"/>
    <mergeCell ref="A76:T76"/>
    <mergeCell ref="A74:A75"/>
    <mergeCell ref="B74:D74"/>
    <mergeCell ref="F74:H74"/>
    <mergeCell ref="A39:T39"/>
    <mergeCell ref="A43:T43"/>
    <mergeCell ref="A51:T51"/>
    <mergeCell ref="A67:T67"/>
    <mergeCell ref="A68:T68"/>
  </mergeCells>
  <hyperlinks>
    <hyperlink ref="W1" r:id="rId1" location="INDICE!A1"/>
    <hyperlink ref="W1:X2" location="INDICE!A1" display="INDICE"/>
    <hyperlink ref="W34" r:id="rId2" location="INDICE!A1"/>
    <hyperlink ref="W34:X35" location="INDICE!A1" display="INDICE"/>
    <hyperlink ref="W67" r:id="rId3" location="INDICE!A1"/>
    <hyperlink ref="W67:X68" location="INDICE!A1" display="INDICE"/>
  </hyperlinks>
  <printOptions horizontalCentered="1"/>
  <pageMargins left="0.94488188976377963" right="0.98425196850393704" top="0.59055118110236227" bottom="0.98425196850393704" header="0" footer="0"/>
  <pageSetup scale="95" orientation="landscape" r:id="rId4"/>
  <headerFooter alignWithMargins="0"/>
  <rowBreaks count="2" manualBreakCount="2">
    <brk id="33" max="16383" man="1"/>
    <brk id="6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36"/>
  <sheetViews>
    <sheetView zoomScaleNormal="100" zoomScaleSheetLayoutView="50" workbookViewId="0">
      <selection activeCell="AD1" sqref="AD1:AE2"/>
    </sheetView>
  </sheetViews>
  <sheetFormatPr baseColWidth="10" defaultRowHeight="15" customHeight="1" x14ac:dyDescent="0.2"/>
  <cols>
    <col min="1" max="1" width="14.140625" style="107" customWidth="1"/>
    <col min="2" max="4" width="7.42578125" style="107" customWidth="1"/>
    <col min="5" max="5" width="1.7109375" style="107" customWidth="1"/>
    <col min="6" max="8" width="6.42578125" style="107" customWidth="1"/>
    <col min="9" max="9" width="1.7109375" style="107" customWidth="1"/>
    <col min="10" max="12" width="6.42578125" style="107" customWidth="1"/>
    <col min="13" max="13" width="1.7109375" style="107" customWidth="1"/>
    <col min="14" max="16" width="6.425781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6.42578125" style="107" customWidth="1"/>
    <col min="25" max="25" width="1.7109375" style="107" customWidth="1"/>
    <col min="26" max="26" width="6.42578125" style="107" customWidth="1"/>
    <col min="27" max="28" width="5.42578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259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29"/>
      <c r="AD1" s="326" t="s">
        <v>317</v>
      </c>
      <c r="AE1" s="326"/>
      <c r="AF1" s="41"/>
      <c r="AG1" s="170"/>
    </row>
    <row r="2" spans="1:33" s="162" customFormat="1" ht="15" customHeight="1" x14ac:dyDescent="0.2">
      <c r="A2" s="338" t="s">
        <v>115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0"/>
      <c r="AD2" s="326"/>
      <c r="AE2" s="326"/>
      <c r="AF2" s="41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223"/>
      <c r="C9" s="223"/>
      <c r="D9" s="223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364592</v>
      </c>
      <c r="C10" s="151">
        <f t="shared" si="0"/>
        <v>180043</v>
      </c>
      <c r="D10" s="151">
        <f t="shared" si="0"/>
        <v>184549</v>
      </c>
      <c r="E10" s="151"/>
      <c r="F10" s="151">
        <f t="shared" ref="F10:H12" si="1">+F16+F22</f>
        <v>73493</v>
      </c>
      <c r="G10" s="151">
        <f t="shared" si="1"/>
        <v>37315</v>
      </c>
      <c r="H10" s="151">
        <f t="shared" si="1"/>
        <v>36178</v>
      </c>
      <c r="I10" s="151"/>
      <c r="J10" s="151">
        <f t="shared" ref="J10:L12" si="2">+J16+J22</f>
        <v>74729</v>
      </c>
      <c r="K10" s="151">
        <f t="shared" si="2"/>
        <v>37967</v>
      </c>
      <c r="L10" s="151">
        <f t="shared" si="2"/>
        <v>36762</v>
      </c>
      <c r="M10" s="151"/>
      <c r="N10" s="151">
        <f t="shared" ref="N10:P12" si="3">+N16+N22</f>
        <v>69975</v>
      </c>
      <c r="O10" s="151">
        <f t="shared" si="3"/>
        <v>35171</v>
      </c>
      <c r="P10" s="151">
        <f t="shared" si="3"/>
        <v>34804</v>
      </c>
      <c r="Q10" s="151"/>
      <c r="R10" s="151">
        <f t="shared" ref="R10:T12" si="4">+R16+R22</f>
        <v>67869</v>
      </c>
      <c r="S10" s="151">
        <f t="shared" si="4"/>
        <v>32570</v>
      </c>
      <c r="T10" s="151">
        <f t="shared" si="4"/>
        <v>35299</v>
      </c>
      <c r="U10" s="151"/>
      <c r="V10" s="151">
        <f t="shared" ref="V10:X12" si="5">+V16+V22</f>
        <v>61642</v>
      </c>
      <c r="W10" s="151">
        <f t="shared" si="5"/>
        <v>29439</v>
      </c>
      <c r="X10" s="151">
        <f t="shared" si="5"/>
        <v>32203</v>
      </c>
      <c r="Y10" s="151"/>
      <c r="Z10" s="151">
        <f t="shared" ref="Z10:AB12" si="6">+Z16+Z22</f>
        <v>16884</v>
      </c>
      <c r="AA10" s="151">
        <f t="shared" si="6"/>
        <v>7581</v>
      </c>
      <c r="AB10" s="151">
        <f t="shared" si="6"/>
        <v>9303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325551</v>
      </c>
      <c r="C11" s="114">
        <f t="shared" si="0"/>
        <v>160376</v>
      </c>
      <c r="D11" s="114">
        <f t="shared" si="0"/>
        <v>165175</v>
      </c>
      <c r="E11" s="114"/>
      <c r="F11" s="114">
        <f t="shared" si="1"/>
        <v>65591</v>
      </c>
      <c r="G11" s="114">
        <f t="shared" si="1"/>
        <v>33250</v>
      </c>
      <c r="H11" s="114">
        <f t="shared" si="1"/>
        <v>32341</v>
      </c>
      <c r="I11" s="114"/>
      <c r="J11" s="114">
        <f t="shared" si="2"/>
        <v>67058</v>
      </c>
      <c r="K11" s="114">
        <f t="shared" si="2"/>
        <v>34134</v>
      </c>
      <c r="L11" s="114">
        <f t="shared" si="2"/>
        <v>32924</v>
      </c>
      <c r="M11" s="114"/>
      <c r="N11" s="114">
        <f t="shared" si="3"/>
        <v>62298</v>
      </c>
      <c r="O11" s="114">
        <f t="shared" si="3"/>
        <v>31310</v>
      </c>
      <c r="P11" s="114">
        <f t="shared" si="3"/>
        <v>30988</v>
      </c>
      <c r="Q11" s="114"/>
      <c r="R11" s="114">
        <f t="shared" si="4"/>
        <v>60173</v>
      </c>
      <c r="S11" s="114">
        <f t="shared" si="4"/>
        <v>28652</v>
      </c>
      <c r="T11" s="114">
        <f t="shared" si="4"/>
        <v>31521</v>
      </c>
      <c r="U11" s="114"/>
      <c r="V11" s="114">
        <f t="shared" si="5"/>
        <v>54664</v>
      </c>
      <c r="W11" s="114">
        <f t="shared" si="5"/>
        <v>26004</v>
      </c>
      <c r="X11" s="114">
        <f t="shared" si="5"/>
        <v>28660</v>
      </c>
      <c r="Y11" s="114"/>
      <c r="Z11" s="114">
        <f t="shared" si="6"/>
        <v>15767</v>
      </c>
      <c r="AA11" s="114">
        <f t="shared" si="6"/>
        <v>7026</v>
      </c>
      <c r="AB11" s="114">
        <f t="shared" si="6"/>
        <v>8741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27237</v>
      </c>
      <c r="C12" s="114">
        <f>+C18+C24</f>
        <v>13946</v>
      </c>
      <c r="D12" s="114">
        <f>+D18+D24</f>
        <v>13291</v>
      </c>
      <c r="E12" s="114"/>
      <c r="F12" s="114">
        <f t="shared" si="1"/>
        <v>5501</v>
      </c>
      <c r="G12" s="114">
        <f t="shared" si="1"/>
        <v>2868</v>
      </c>
      <c r="H12" s="114">
        <f t="shared" si="1"/>
        <v>2633</v>
      </c>
      <c r="I12" s="114"/>
      <c r="J12" s="114">
        <f t="shared" si="2"/>
        <v>5437</v>
      </c>
      <c r="K12" s="114">
        <f t="shared" si="2"/>
        <v>2750</v>
      </c>
      <c r="L12" s="114">
        <f t="shared" si="2"/>
        <v>2687</v>
      </c>
      <c r="M12" s="114"/>
      <c r="N12" s="114">
        <f t="shared" si="3"/>
        <v>5565</v>
      </c>
      <c r="O12" s="114">
        <f t="shared" si="3"/>
        <v>2833</v>
      </c>
      <c r="P12" s="114">
        <f t="shared" si="3"/>
        <v>2732</v>
      </c>
      <c r="Q12" s="114"/>
      <c r="R12" s="114">
        <f t="shared" si="4"/>
        <v>5291</v>
      </c>
      <c r="S12" s="114">
        <f t="shared" si="4"/>
        <v>2777</v>
      </c>
      <c r="T12" s="114">
        <f t="shared" si="4"/>
        <v>2514</v>
      </c>
      <c r="U12" s="114"/>
      <c r="V12" s="114">
        <f t="shared" si="5"/>
        <v>4959</v>
      </c>
      <c r="W12" s="114">
        <f t="shared" si="5"/>
        <v>2493</v>
      </c>
      <c r="X12" s="114">
        <f t="shared" si="5"/>
        <v>2466</v>
      </c>
      <c r="Y12" s="114"/>
      <c r="Z12" s="114">
        <f t="shared" si="6"/>
        <v>484</v>
      </c>
      <c r="AA12" s="114">
        <f t="shared" si="6"/>
        <v>225</v>
      </c>
      <c r="AB12" s="114">
        <f t="shared" si="6"/>
        <v>259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11804</v>
      </c>
      <c r="C13" s="114">
        <f>+C19</f>
        <v>5721</v>
      </c>
      <c r="D13" s="114">
        <f>+D19</f>
        <v>6083</v>
      </c>
      <c r="E13" s="114"/>
      <c r="F13" s="114">
        <f>+F19</f>
        <v>2401</v>
      </c>
      <c r="G13" s="114">
        <f>+G19</f>
        <v>1197</v>
      </c>
      <c r="H13" s="114">
        <f>+H19</f>
        <v>1204</v>
      </c>
      <c r="I13" s="114"/>
      <c r="J13" s="114">
        <f>+J19</f>
        <v>2234</v>
      </c>
      <c r="K13" s="114">
        <f>+K19</f>
        <v>1083</v>
      </c>
      <c r="L13" s="114">
        <f>+L19</f>
        <v>1151</v>
      </c>
      <c r="M13" s="114"/>
      <c r="N13" s="114">
        <f>+N19</f>
        <v>2112</v>
      </c>
      <c r="O13" s="114">
        <f>+O19</f>
        <v>1028</v>
      </c>
      <c r="P13" s="114">
        <f>+P19</f>
        <v>1084</v>
      </c>
      <c r="Q13" s="114"/>
      <c r="R13" s="114">
        <f>+R19</f>
        <v>2405</v>
      </c>
      <c r="S13" s="114">
        <f>+S19</f>
        <v>1141</v>
      </c>
      <c r="T13" s="114">
        <f>+T19</f>
        <v>1264</v>
      </c>
      <c r="U13" s="114"/>
      <c r="V13" s="114">
        <f>+V19</f>
        <v>2019</v>
      </c>
      <c r="W13" s="114">
        <f>+W19</f>
        <v>942</v>
      </c>
      <c r="X13" s="114">
        <f>+X19</f>
        <v>1077</v>
      </c>
      <c r="Y13" s="114"/>
      <c r="Z13" s="114">
        <f>+Z19</f>
        <v>633</v>
      </c>
      <c r="AA13" s="114">
        <f>+AA19</f>
        <v>330</v>
      </c>
      <c r="AB13" s="114">
        <f>+AB19</f>
        <v>303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2">
        <v>277764</v>
      </c>
      <c r="C16" s="262">
        <v>136837</v>
      </c>
      <c r="D16" s="262">
        <v>140927</v>
      </c>
      <c r="E16" s="262"/>
      <c r="F16" s="262">
        <v>55373</v>
      </c>
      <c r="G16" s="262">
        <v>28208</v>
      </c>
      <c r="H16" s="262">
        <v>27165</v>
      </c>
      <c r="I16" s="262"/>
      <c r="J16" s="262">
        <v>56517</v>
      </c>
      <c r="K16" s="262">
        <v>28556</v>
      </c>
      <c r="L16" s="262">
        <v>27961</v>
      </c>
      <c r="M16" s="262"/>
      <c r="N16" s="262">
        <v>53406</v>
      </c>
      <c r="O16" s="262">
        <v>26762</v>
      </c>
      <c r="P16" s="262">
        <v>26644</v>
      </c>
      <c r="Q16" s="262"/>
      <c r="R16" s="262">
        <v>52275</v>
      </c>
      <c r="S16" s="262">
        <v>24992</v>
      </c>
      <c r="T16" s="262">
        <v>27283</v>
      </c>
      <c r="U16" s="262"/>
      <c r="V16" s="262">
        <v>47688</v>
      </c>
      <c r="W16" s="262">
        <v>22685</v>
      </c>
      <c r="X16" s="262">
        <v>25003</v>
      </c>
      <c r="Y16" s="262"/>
      <c r="Z16" s="262">
        <v>12505</v>
      </c>
      <c r="AA16" s="262">
        <v>5634</v>
      </c>
      <c r="AB16" s="262">
        <v>6871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3">
        <v>239440</v>
      </c>
      <c r="C17" s="263">
        <v>117522</v>
      </c>
      <c r="D17" s="263">
        <v>121918</v>
      </c>
      <c r="E17" s="263"/>
      <c r="F17" s="263">
        <v>47639</v>
      </c>
      <c r="G17" s="263">
        <v>24228</v>
      </c>
      <c r="H17" s="263">
        <v>23411</v>
      </c>
      <c r="I17" s="263"/>
      <c r="J17" s="263">
        <v>48994</v>
      </c>
      <c r="K17" s="263">
        <v>24798</v>
      </c>
      <c r="L17" s="263">
        <v>24196</v>
      </c>
      <c r="M17" s="263"/>
      <c r="N17" s="263">
        <v>45862</v>
      </c>
      <c r="O17" s="263">
        <v>22961</v>
      </c>
      <c r="P17" s="263">
        <v>22901</v>
      </c>
      <c r="Q17" s="263"/>
      <c r="R17" s="263">
        <v>44705</v>
      </c>
      <c r="S17" s="263">
        <v>21140</v>
      </c>
      <c r="T17" s="263">
        <v>23565</v>
      </c>
      <c r="U17" s="263"/>
      <c r="V17" s="263">
        <v>40836</v>
      </c>
      <c r="W17" s="263">
        <v>19309</v>
      </c>
      <c r="X17" s="263">
        <v>21527</v>
      </c>
      <c r="Y17" s="263"/>
      <c r="Z17" s="263">
        <v>11404</v>
      </c>
      <c r="AA17" s="263">
        <v>5086</v>
      </c>
      <c r="AB17" s="263">
        <v>6318</v>
      </c>
    </row>
    <row r="18" spans="1:33" ht="15" customHeight="1" x14ac:dyDescent="0.2">
      <c r="A18" s="115" t="s">
        <v>74</v>
      </c>
      <c r="B18" s="263">
        <v>26520</v>
      </c>
      <c r="C18" s="263">
        <v>13594</v>
      </c>
      <c r="D18" s="263">
        <v>12926</v>
      </c>
      <c r="E18" s="263"/>
      <c r="F18" s="263">
        <v>5333</v>
      </c>
      <c r="G18" s="263">
        <v>2783</v>
      </c>
      <c r="H18" s="263">
        <v>2550</v>
      </c>
      <c r="I18" s="263"/>
      <c r="J18" s="263">
        <v>5289</v>
      </c>
      <c r="K18" s="263">
        <v>2675</v>
      </c>
      <c r="L18" s="263">
        <v>2614</v>
      </c>
      <c r="M18" s="263"/>
      <c r="N18" s="263">
        <v>5432</v>
      </c>
      <c r="O18" s="263">
        <v>2773</v>
      </c>
      <c r="P18" s="263">
        <v>2659</v>
      </c>
      <c r="Q18" s="263"/>
      <c r="R18" s="263">
        <v>5165</v>
      </c>
      <c r="S18" s="263">
        <v>2711</v>
      </c>
      <c r="T18" s="263">
        <v>2454</v>
      </c>
      <c r="U18" s="263"/>
      <c r="V18" s="263">
        <v>4833</v>
      </c>
      <c r="W18" s="263">
        <v>2434</v>
      </c>
      <c r="X18" s="263">
        <v>2399</v>
      </c>
      <c r="Y18" s="263"/>
      <c r="Z18" s="263">
        <v>468</v>
      </c>
      <c r="AA18" s="263">
        <v>218</v>
      </c>
      <c r="AB18" s="263">
        <v>250</v>
      </c>
    </row>
    <row r="19" spans="1:33" ht="15" customHeight="1" x14ac:dyDescent="0.2">
      <c r="A19" s="115" t="s">
        <v>245</v>
      </c>
      <c r="B19" s="263">
        <v>11804</v>
      </c>
      <c r="C19" s="263">
        <v>5721</v>
      </c>
      <c r="D19" s="263">
        <v>6083</v>
      </c>
      <c r="E19" s="263"/>
      <c r="F19" s="263">
        <v>2401</v>
      </c>
      <c r="G19" s="263">
        <v>1197</v>
      </c>
      <c r="H19" s="263">
        <v>1204</v>
      </c>
      <c r="I19" s="263"/>
      <c r="J19" s="263">
        <v>2234</v>
      </c>
      <c r="K19" s="263">
        <v>1083</v>
      </c>
      <c r="L19" s="263">
        <v>1151</v>
      </c>
      <c r="M19" s="263"/>
      <c r="N19" s="263">
        <v>2112</v>
      </c>
      <c r="O19" s="263">
        <v>1028</v>
      </c>
      <c r="P19" s="263">
        <v>1084</v>
      </c>
      <c r="Q19" s="263"/>
      <c r="R19" s="263">
        <v>2405</v>
      </c>
      <c r="S19" s="263">
        <v>1141</v>
      </c>
      <c r="T19" s="263">
        <v>1264</v>
      </c>
      <c r="U19" s="263"/>
      <c r="V19" s="263">
        <v>2019</v>
      </c>
      <c r="W19" s="263">
        <v>942</v>
      </c>
      <c r="X19" s="263">
        <v>1077</v>
      </c>
      <c r="Y19" s="263"/>
      <c r="Z19" s="263">
        <v>633</v>
      </c>
      <c r="AA19" s="263">
        <v>330</v>
      </c>
      <c r="AB19" s="263">
        <v>303</v>
      </c>
    </row>
    <row r="20" spans="1:33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3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</row>
    <row r="22" spans="1:33" s="162" customFormat="1" ht="15" customHeight="1" x14ac:dyDescent="0.2">
      <c r="A22" s="136" t="s">
        <v>19</v>
      </c>
      <c r="B22" s="262">
        <v>86828</v>
      </c>
      <c r="C22" s="262">
        <v>43206</v>
      </c>
      <c r="D22" s="262">
        <v>43622</v>
      </c>
      <c r="E22" s="262"/>
      <c r="F22" s="262">
        <v>18120</v>
      </c>
      <c r="G22" s="262">
        <v>9107</v>
      </c>
      <c r="H22" s="262">
        <v>9013</v>
      </c>
      <c r="I22" s="262"/>
      <c r="J22" s="262">
        <v>18212</v>
      </c>
      <c r="K22" s="262">
        <v>9411</v>
      </c>
      <c r="L22" s="262">
        <v>8801</v>
      </c>
      <c r="M22" s="262"/>
      <c r="N22" s="262">
        <v>16569</v>
      </c>
      <c r="O22" s="262">
        <v>8409</v>
      </c>
      <c r="P22" s="262">
        <v>8160</v>
      </c>
      <c r="Q22" s="262"/>
      <c r="R22" s="262">
        <v>15594</v>
      </c>
      <c r="S22" s="262">
        <v>7578</v>
      </c>
      <c r="T22" s="262">
        <v>8016</v>
      </c>
      <c r="U22" s="262"/>
      <c r="V22" s="262">
        <v>13954</v>
      </c>
      <c r="W22" s="262">
        <v>6754</v>
      </c>
      <c r="X22" s="262">
        <v>7200</v>
      </c>
      <c r="Y22" s="262"/>
      <c r="Z22" s="262">
        <v>4379</v>
      </c>
      <c r="AA22" s="262">
        <v>1947</v>
      </c>
      <c r="AB22" s="262">
        <v>2432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3">
        <v>86111</v>
      </c>
      <c r="C23" s="263">
        <v>42854</v>
      </c>
      <c r="D23" s="263">
        <v>43257</v>
      </c>
      <c r="E23" s="263"/>
      <c r="F23" s="263">
        <v>17952</v>
      </c>
      <c r="G23" s="263">
        <v>9022</v>
      </c>
      <c r="H23" s="263">
        <v>8930</v>
      </c>
      <c r="I23" s="263"/>
      <c r="J23" s="263">
        <v>18064</v>
      </c>
      <c r="K23" s="263">
        <v>9336</v>
      </c>
      <c r="L23" s="263">
        <v>8728</v>
      </c>
      <c r="M23" s="263"/>
      <c r="N23" s="263">
        <v>16436</v>
      </c>
      <c r="O23" s="263">
        <v>8349</v>
      </c>
      <c r="P23" s="263">
        <v>8087</v>
      </c>
      <c r="Q23" s="263"/>
      <c r="R23" s="263">
        <v>15468</v>
      </c>
      <c r="S23" s="263">
        <v>7512</v>
      </c>
      <c r="T23" s="263">
        <v>7956</v>
      </c>
      <c r="U23" s="263"/>
      <c r="V23" s="263">
        <v>13828</v>
      </c>
      <c r="W23" s="263">
        <v>6695</v>
      </c>
      <c r="X23" s="263">
        <v>7133</v>
      </c>
      <c r="Y23" s="263"/>
      <c r="Z23" s="263">
        <v>4363</v>
      </c>
      <c r="AA23" s="263">
        <v>1940</v>
      </c>
      <c r="AB23" s="263">
        <v>2423</v>
      </c>
    </row>
    <row r="24" spans="1:33" ht="15" customHeight="1" x14ac:dyDescent="0.2">
      <c r="A24" s="115" t="s">
        <v>74</v>
      </c>
      <c r="B24" s="263">
        <v>717</v>
      </c>
      <c r="C24" s="263">
        <v>352</v>
      </c>
      <c r="D24" s="263">
        <v>365</v>
      </c>
      <c r="E24" s="263"/>
      <c r="F24" s="263">
        <v>168</v>
      </c>
      <c r="G24" s="263">
        <v>85</v>
      </c>
      <c r="H24" s="263">
        <v>83</v>
      </c>
      <c r="I24" s="263"/>
      <c r="J24" s="263">
        <v>148</v>
      </c>
      <c r="K24" s="263">
        <v>75</v>
      </c>
      <c r="L24" s="263">
        <v>73</v>
      </c>
      <c r="M24" s="263"/>
      <c r="N24" s="263">
        <v>133</v>
      </c>
      <c r="O24" s="263">
        <v>60</v>
      </c>
      <c r="P24" s="263">
        <v>73</v>
      </c>
      <c r="Q24" s="263"/>
      <c r="R24" s="263">
        <v>126</v>
      </c>
      <c r="S24" s="263">
        <v>66</v>
      </c>
      <c r="T24" s="263">
        <v>60</v>
      </c>
      <c r="U24" s="263"/>
      <c r="V24" s="263">
        <v>126</v>
      </c>
      <c r="W24" s="263">
        <v>59</v>
      </c>
      <c r="X24" s="263">
        <v>67</v>
      </c>
      <c r="Y24" s="263"/>
      <c r="Z24" s="263">
        <v>16</v>
      </c>
      <c r="AA24" s="263">
        <v>7</v>
      </c>
      <c r="AB24" s="263">
        <v>9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  <row r="136" spans="16:16" ht="15" customHeight="1" x14ac:dyDescent="0.2">
      <c r="P136" s="107" t="s">
        <v>457</v>
      </c>
    </row>
  </sheetData>
  <mergeCells count="16">
    <mergeCell ref="AD1:AE2"/>
    <mergeCell ref="A27:AB27"/>
    <mergeCell ref="A7:A8"/>
    <mergeCell ref="B7:D7"/>
    <mergeCell ref="F7:H7"/>
    <mergeCell ref="J7:L7"/>
    <mergeCell ref="N7:P7"/>
    <mergeCell ref="R7:T7"/>
    <mergeCell ref="V7:X7"/>
    <mergeCell ref="Z7:AB7"/>
    <mergeCell ref="A26:AB26"/>
    <mergeCell ref="A1:AB1"/>
    <mergeCell ref="A2:AB2"/>
    <mergeCell ref="A3:AB3"/>
    <mergeCell ref="A4:AB4"/>
    <mergeCell ref="A5:AB5"/>
  </mergeCells>
  <hyperlinks>
    <hyperlink ref="AD1" r:id="rId1" location="INDICE!A1"/>
    <hyperlink ref="AD1:AE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34" zoomScaleNormal="100" zoomScaleSheetLayoutView="50" workbookViewId="0">
      <selection activeCell="AD51" sqref="AD51:AE52"/>
    </sheetView>
  </sheetViews>
  <sheetFormatPr baseColWidth="10" defaultRowHeight="15" customHeight="1" x14ac:dyDescent="0.25"/>
  <cols>
    <col min="1" max="1" width="15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37" t="s">
        <v>260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29"/>
      <c r="AD1" s="326" t="s">
        <v>317</v>
      </c>
      <c r="AE1" s="326"/>
      <c r="AF1" s="41"/>
      <c r="AG1" s="170"/>
    </row>
    <row r="2" spans="1:33" s="162" customFormat="1" ht="15" customHeight="1" x14ac:dyDescent="0.2">
      <c r="A2" s="338" t="s">
        <v>122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30"/>
      <c r="AD2" s="326"/>
      <c r="AE2" s="326"/>
      <c r="AF2" s="41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s="170" customFormat="1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44" t="s">
        <v>421</v>
      </c>
      <c r="B10" s="344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278985</v>
      </c>
      <c r="C12" s="151">
        <f t="shared" si="0"/>
        <v>131051</v>
      </c>
      <c r="D12" s="151">
        <f t="shared" si="0"/>
        <v>147934</v>
      </c>
      <c r="E12" s="151"/>
      <c r="F12" s="151">
        <f t="shared" ref="F12:H14" si="1">+F18+F24</f>
        <v>54463</v>
      </c>
      <c r="G12" s="151">
        <f t="shared" si="1"/>
        <v>26432</v>
      </c>
      <c r="H12" s="151">
        <f t="shared" si="1"/>
        <v>28031</v>
      </c>
      <c r="I12" s="151"/>
      <c r="J12" s="151">
        <f t="shared" ref="J12:L14" si="2">+J18+J24</f>
        <v>53471</v>
      </c>
      <c r="K12" s="151">
        <f t="shared" si="2"/>
        <v>25834</v>
      </c>
      <c r="L12" s="151">
        <f t="shared" si="2"/>
        <v>27637</v>
      </c>
      <c r="M12" s="151"/>
      <c r="N12" s="151">
        <f t="shared" ref="N12:P14" si="3">+N18+N24</f>
        <v>54409</v>
      </c>
      <c r="O12" s="151">
        <f t="shared" si="3"/>
        <v>25902</v>
      </c>
      <c r="P12" s="151">
        <f t="shared" si="3"/>
        <v>28507</v>
      </c>
      <c r="Q12" s="151"/>
      <c r="R12" s="151">
        <f t="shared" ref="R12:T14" si="4">+R18+R24</f>
        <v>49553</v>
      </c>
      <c r="S12" s="151">
        <f t="shared" si="4"/>
        <v>22402</v>
      </c>
      <c r="T12" s="151">
        <f t="shared" si="4"/>
        <v>27151</v>
      </c>
      <c r="U12" s="151"/>
      <c r="V12" s="151">
        <f t="shared" ref="V12:X14" si="5">+V18+V24</f>
        <v>51589</v>
      </c>
      <c r="W12" s="151">
        <f t="shared" si="5"/>
        <v>23731</v>
      </c>
      <c r="X12" s="151">
        <f t="shared" si="5"/>
        <v>27858</v>
      </c>
      <c r="Y12" s="151"/>
      <c r="Z12" s="151">
        <f t="shared" ref="Z12:AB14" si="6">+Z18+Z24</f>
        <v>15500</v>
      </c>
      <c r="AA12" s="151">
        <f t="shared" si="6"/>
        <v>6750</v>
      </c>
      <c r="AB12" s="151">
        <f t="shared" si="6"/>
        <v>8750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245853</v>
      </c>
      <c r="C13" s="114">
        <f t="shared" si="0"/>
        <v>114824</v>
      </c>
      <c r="D13" s="114">
        <f t="shared" si="0"/>
        <v>131029</v>
      </c>
      <c r="E13" s="114"/>
      <c r="F13" s="114">
        <f t="shared" si="1"/>
        <v>47855</v>
      </c>
      <c r="G13" s="114">
        <f t="shared" si="1"/>
        <v>23112</v>
      </c>
      <c r="H13" s="114">
        <f t="shared" si="1"/>
        <v>24743</v>
      </c>
      <c r="I13" s="114"/>
      <c r="J13" s="114">
        <f t="shared" si="2"/>
        <v>47028</v>
      </c>
      <c r="K13" s="114">
        <f t="shared" si="2"/>
        <v>22726</v>
      </c>
      <c r="L13" s="114">
        <f t="shared" si="2"/>
        <v>24302</v>
      </c>
      <c r="M13" s="114"/>
      <c r="N13" s="114">
        <f t="shared" si="3"/>
        <v>47882</v>
      </c>
      <c r="O13" s="114">
        <f t="shared" si="3"/>
        <v>22729</v>
      </c>
      <c r="P13" s="114">
        <f t="shared" si="3"/>
        <v>25153</v>
      </c>
      <c r="Q13" s="114"/>
      <c r="R13" s="114">
        <f t="shared" si="4"/>
        <v>43417</v>
      </c>
      <c r="S13" s="114">
        <f t="shared" si="4"/>
        <v>19387</v>
      </c>
      <c r="T13" s="114">
        <f t="shared" si="4"/>
        <v>24030</v>
      </c>
      <c r="U13" s="114"/>
      <c r="V13" s="114">
        <f t="shared" si="5"/>
        <v>45196</v>
      </c>
      <c r="W13" s="114">
        <f t="shared" si="5"/>
        <v>20620</v>
      </c>
      <c r="X13" s="114">
        <f t="shared" si="5"/>
        <v>24576</v>
      </c>
      <c r="Y13" s="114"/>
      <c r="Z13" s="114">
        <f t="shared" si="6"/>
        <v>14475</v>
      </c>
      <c r="AA13" s="114">
        <f t="shared" si="6"/>
        <v>6250</v>
      </c>
      <c r="AB13" s="114">
        <f t="shared" si="6"/>
        <v>8225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23977</v>
      </c>
      <c r="C14" s="114">
        <f>+C20+C26</f>
        <v>11945</v>
      </c>
      <c r="D14" s="114">
        <f>+D20+D26</f>
        <v>12032</v>
      </c>
      <c r="E14" s="114"/>
      <c r="F14" s="114">
        <f t="shared" si="1"/>
        <v>4848</v>
      </c>
      <c r="G14" s="114">
        <f t="shared" si="1"/>
        <v>2482</v>
      </c>
      <c r="H14" s="114">
        <f t="shared" si="1"/>
        <v>2366</v>
      </c>
      <c r="I14" s="114"/>
      <c r="J14" s="114">
        <f t="shared" si="2"/>
        <v>4725</v>
      </c>
      <c r="K14" s="114">
        <f t="shared" si="2"/>
        <v>2322</v>
      </c>
      <c r="L14" s="114">
        <f t="shared" si="2"/>
        <v>2403</v>
      </c>
      <c r="M14" s="114"/>
      <c r="N14" s="114">
        <f t="shared" si="3"/>
        <v>4914</v>
      </c>
      <c r="O14" s="114">
        <f t="shared" si="3"/>
        <v>2425</v>
      </c>
      <c r="P14" s="114">
        <f t="shared" si="3"/>
        <v>2489</v>
      </c>
      <c r="Q14" s="114"/>
      <c r="R14" s="114">
        <f t="shared" si="4"/>
        <v>4372</v>
      </c>
      <c r="S14" s="114">
        <f t="shared" si="4"/>
        <v>2183</v>
      </c>
      <c r="T14" s="114">
        <f t="shared" si="4"/>
        <v>2189</v>
      </c>
      <c r="U14" s="114"/>
      <c r="V14" s="114">
        <f t="shared" si="5"/>
        <v>4634</v>
      </c>
      <c r="W14" s="114">
        <f t="shared" si="5"/>
        <v>2308</v>
      </c>
      <c r="X14" s="114">
        <f t="shared" si="5"/>
        <v>2326</v>
      </c>
      <c r="Y14" s="114"/>
      <c r="Z14" s="114">
        <f t="shared" si="6"/>
        <v>484</v>
      </c>
      <c r="AA14" s="114">
        <f t="shared" si="6"/>
        <v>225</v>
      </c>
      <c r="AB14" s="114">
        <f t="shared" si="6"/>
        <v>259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9155</v>
      </c>
      <c r="C15" s="114">
        <f>+C21</f>
        <v>4282</v>
      </c>
      <c r="D15" s="114">
        <f>+D21</f>
        <v>4873</v>
      </c>
      <c r="E15" s="114"/>
      <c r="F15" s="114">
        <f>+F21</f>
        <v>1760</v>
      </c>
      <c r="G15" s="114">
        <f>+G21</f>
        <v>838</v>
      </c>
      <c r="H15" s="114">
        <f>+H21</f>
        <v>922</v>
      </c>
      <c r="I15" s="114"/>
      <c r="J15" s="114">
        <f>+J21</f>
        <v>1718</v>
      </c>
      <c r="K15" s="114">
        <f>+K21</f>
        <v>786</v>
      </c>
      <c r="L15" s="114">
        <f>+L21</f>
        <v>932</v>
      </c>
      <c r="M15" s="114"/>
      <c r="N15" s="114">
        <f>+N21</f>
        <v>1613</v>
      </c>
      <c r="O15" s="114">
        <f>+O21</f>
        <v>748</v>
      </c>
      <c r="P15" s="114">
        <f>+P21</f>
        <v>865</v>
      </c>
      <c r="Q15" s="114"/>
      <c r="R15" s="114">
        <f>+R21</f>
        <v>1764</v>
      </c>
      <c r="S15" s="114">
        <f>+S21</f>
        <v>832</v>
      </c>
      <c r="T15" s="114">
        <f>+T21</f>
        <v>932</v>
      </c>
      <c r="U15" s="114"/>
      <c r="V15" s="114">
        <f>+V21</f>
        <v>1759</v>
      </c>
      <c r="W15" s="114">
        <f>+W21</f>
        <v>803</v>
      </c>
      <c r="X15" s="114">
        <f>+X21</f>
        <v>956</v>
      </c>
      <c r="Y15" s="114"/>
      <c r="Z15" s="114">
        <f>+Z21</f>
        <v>541</v>
      </c>
      <c r="AA15" s="114">
        <f>+AA21</f>
        <v>275</v>
      </c>
      <c r="AB15" s="114">
        <f>+AB21</f>
        <v>266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2">
        <v>210053</v>
      </c>
      <c r="C18" s="262">
        <v>98926</v>
      </c>
      <c r="D18" s="262">
        <v>111127</v>
      </c>
      <c r="E18" s="262"/>
      <c r="F18" s="262">
        <v>40187</v>
      </c>
      <c r="G18" s="262">
        <v>19672</v>
      </c>
      <c r="H18" s="262">
        <v>20515</v>
      </c>
      <c r="I18" s="262"/>
      <c r="J18" s="262">
        <v>39681</v>
      </c>
      <c r="K18" s="262">
        <v>19176</v>
      </c>
      <c r="L18" s="262">
        <v>20505</v>
      </c>
      <c r="M18" s="262"/>
      <c r="N18" s="262">
        <v>41264</v>
      </c>
      <c r="O18" s="262">
        <v>19664</v>
      </c>
      <c r="P18" s="262">
        <v>21600</v>
      </c>
      <c r="Q18" s="262"/>
      <c r="R18" s="262">
        <v>37716</v>
      </c>
      <c r="S18" s="262">
        <v>17099</v>
      </c>
      <c r="T18" s="262">
        <v>20617</v>
      </c>
      <c r="U18" s="262"/>
      <c r="V18" s="262">
        <v>39787</v>
      </c>
      <c r="W18" s="262">
        <v>18328</v>
      </c>
      <c r="X18" s="262">
        <v>21459</v>
      </c>
      <c r="Y18" s="262"/>
      <c r="Z18" s="262">
        <v>11418</v>
      </c>
      <c r="AA18" s="262">
        <v>4987</v>
      </c>
      <c r="AB18" s="262">
        <v>6431</v>
      </c>
      <c r="AC18" s="107"/>
      <c r="AD18" s="220"/>
      <c r="AE18" s="107"/>
      <c r="AF18" s="107"/>
      <c r="AG18" s="107"/>
    </row>
    <row r="19" spans="1:33" ht="15" customHeight="1" x14ac:dyDescent="0.2">
      <c r="A19" s="115" t="s">
        <v>73</v>
      </c>
      <c r="B19" s="263">
        <v>177591</v>
      </c>
      <c r="C19" s="263">
        <v>83023</v>
      </c>
      <c r="D19" s="263">
        <v>94568</v>
      </c>
      <c r="E19" s="263"/>
      <c r="F19" s="263">
        <v>33740</v>
      </c>
      <c r="G19" s="263">
        <v>16432</v>
      </c>
      <c r="H19" s="263">
        <v>17308</v>
      </c>
      <c r="I19" s="263"/>
      <c r="J19" s="263">
        <v>33370</v>
      </c>
      <c r="K19" s="263">
        <v>16136</v>
      </c>
      <c r="L19" s="263">
        <v>17234</v>
      </c>
      <c r="M19" s="263"/>
      <c r="N19" s="263">
        <v>34863</v>
      </c>
      <c r="O19" s="263">
        <v>16545</v>
      </c>
      <c r="P19" s="263">
        <v>18318</v>
      </c>
      <c r="Q19" s="263"/>
      <c r="R19" s="263">
        <v>31694</v>
      </c>
      <c r="S19" s="263">
        <v>14143</v>
      </c>
      <c r="T19" s="263">
        <v>17551</v>
      </c>
      <c r="U19" s="263"/>
      <c r="V19" s="263">
        <v>33515</v>
      </c>
      <c r="W19" s="263">
        <v>15273</v>
      </c>
      <c r="X19" s="263">
        <v>18242</v>
      </c>
      <c r="Y19" s="263"/>
      <c r="Z19" s="263">
        <v>10409</v>
      </c>
      <c r="AA19" s="263">
        <v>4494</v>
      </c>
      <c r="AB19" s="263">
        <v>5915</v>
      </c>
      <c r="AD19" s="220"/>
    </row>
    <row r="20" spans="1:33" ht="15" customHeight="1" x14ac:dyDescent="0.2">
      <c r="A20" s="115" t="s">
        <v>74</v>
      </c>
      <c r="B20" s="263">
        <v>23307</v>
      </c>
      <c r="C20" s="263">
        <v>11621</v>
      </c>
      <c r="D20" s="263">
        <v>11686</v>
      </c>
      <c r="E20" s="263"/>
      <c r="F20" s="263">
        <v>4687</v>
      </c>
      <c r="G20" s="263">
        <v>2402</v>
      </c>
      <c r="H20" s="263">
        <v>2285</v>
      </c>
      <c r="I20" s="263"/>
      <c r="J20" s="263">
        <v>4593</v>
      </c>
      <c r="K20" s="263">
        <v>2254</v>
      </c>
      <c r="L20" s="263">
        <v>2339</v>
      </c>
      <c r="M20" s="263"/>
      <c r="N20" s="263">
        <v>4788</v>
      </c>
      <c r="O20" s="263">
        <v>2371</v>
      </c>
      <c r="P20" s="263">
        <v>2417</v>
      </c>
      <c r="Q20" s="263"/>
      <c r="R20" s="263">
        <v>4258</v>
      </c>
      <c r="S20" s="263">
        <v>2124</v>
      </c>
      <c r="T20" s="263">
        <v>2134</v>
      </c>
      <c r="U20" s="263"/>
      <c r="V20" s="263">
        <v>4513</v>
      </c>
      <c r="W20" s="263">
        <v>2252</v>
      </c>
      <c r="X20" s="263">
        <v>2261</v>
      </c>
      <c r="Y20" s="263"/>
      <c r="Z20" s="263">
        <v>468</v>
      </c>
      <c r="AA20" s="263">
        <v>218</v>
      </c>
      <c r="AB20" s="263">
        <v>250</v>
      </c>
      <c r="AD20" s="220"/>
    </row>
    <row r="21" spans="1:33" ht="15" customHeight="1" x14ac:dyDescent="0.2">
      <c r="A21" s="115" t="s">
        <v>245</v>
      </c>
      <c r="B21" s="263">
        <v>9155</v>
      </c>
      <c r="C21" s="263">
        <v>4282</v>
      </c>
      <c r="D21" s="263">
        <v>4873</v>
      </c>
      <c r="E21" s="263"/>
      <c r="F21" s="263">
        <v>1760</v>
      </c>
      <c r="G21" s="263">
        <v>838</v>
      </c>
      <c r="H21" s="263">
        <v>922</v>
      </c>
      <c r="I21" s="263"/>
      <c r="J21" s="263">
        <v>1718</v>
      </c>
      <c r="K21" s="263">
        <v>786</v>
      </c>
      <c r="L21" s="263">
        <v>932</v>
      </c>
      <c r="M21" s="263"/>
      <c r="N21" s="263">
        <v>1613</v>
      </c>
      <c r="O21" s="263">
        <v>748</v>
      </c>
      <c r="P21" s="263">
        <v>865</v>
      </c>
      <c r="Q21" s="263"/>
      <c r="R21" s="263">
        <v>1764</v>
      </c>
      <c r="S21" s="263">
        <v>832</v>
      </c>
      <c r="T21" s="263">
        <v>932</v>
      </c>
      <c r="U21" s="263"/>
      <c r="V21" s="263">
        <v>1759</v>
      </c>
      <c r="W21" s="263">
        <v>803</v>
      </c>
      <c r="X21" s="263">
        <v>956</v>
      </c>
      <c r="Y21" s="263"/>
      <c r="Z21" s="263">
        <v>541</v>
      </c>
      <c r="AA21" s="263">
        <v>275</v>
      </c>
      <c r="AB21" s="263">
        <v>266</v>
      </c>
      <c r="AD21" s="220"/>
    </row>
    <row r="22" spans="1:33" ht="15" customHeight="1" x14ac:dyDescent="0.2">
      <c r="A22" s="115"/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</row>
    <row r="23" spans="1:33" ht="15" customHeight="1" x14ac:dyDescent="0.2">
      <c r="A23" s="124" t="s">
        <v>420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</row>
    <row r="24" spans="1:33" s="123" customFormat="1" ht="15" customHeight="1" x14ac:dyDescent="0.2">
      <c r="A24" s="136" t="s">
        <v>19</v>
      </c>
      <c r="B24" s="262">
        <v>68932</v>
      </c>
      <c r="C24" s="262">
        <v>32125</v>
      </c>
      <c r="D24" s="262">
        <v>36807</v>
      </c>
      <c r="E24" s="262"/>
      <c r="F24" s="262">
        <v>14276</v>
      </c>
      <c r="G24" s="262">
        <v>6760</v>
      </c>
      <c r="H24" s="262">
        <v>7516</v>
      </c>
      <c r="I24" s="262"/>
      <c r="J24" s="262">
        <v>13790</v>
      </c>
      <c r="K24" s="262">
        <v>6658</v>
      </c>
      <c r="L24" s="262">
        <v>7132</v>
      </c>
      <c r="M24" s="262"/>
      <c r="N24" s="262">
        <v>13145</v>
      </c>
      <c r="O24" s="262">
        <v>6238</v>
      </c>
      <c r="P24" s="262">
        <v>6907</v>
      </c>
      <c r="Q24" s="262"/>
      <c r="R24" s="262">
        <v>11837</v>
      </c>
      <c r="S24" s="262">
        <v>5303</v>
      </c>
      <c r="T24" s="262">
        <v>6534</v>
      </c>
      <c r="U24" s="262"/>
      <c r="V24" s="262">
        <v>11802</v>
      </c>
      <c r="W24" s="262">
        <v>5403</v>
      </c>
      <c r="X24" s="262">
        <v>6399</v>
      </c>
      <c r="Y24" s="262"/>
      <c r="Z24" s="262">
        <v>4082</v>
      </c>
      <c r="AA24" s="262">
        <v>1763</v>
      </c>
      <c r="AB24" s="262">
        <v>2319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3">
        <v>68262</v>
      </c>
      <c r="C25" s="263">
        <v>31801</v>
      </c>
      <c r="D25" s="263">
        <v>36461</v>
      </c>
      <c r="E25" s="263"/>
      <c r="F25" s="263">
        <v>14115</v>
      </c>
      <c r="G25" s="263">
        <v>6680</v>
      </c>
      <c r="H25" s="263">
        <v>7435</v>
      </c>
      <c r="I25" s="263"/>
      <c r="J25" s="263">
        <v>13658</v>
      </c>
      <c r="K25" s="263">
        <v>6590</v>
      </c>
      <c r="L25" s="263">
        <v>7068</v>
      </c>
      <c r="M25" s="263"/>
      <c r="N25" s="263">
        <v>13019</v>
      </c>
      <c r="O25" s="263">
        <v>6184</v>
      </c>
      <c r="P25" s="263">
        <v>6835</v>
      </c>
      <c r="Q25" s="263"/>
      <c r="R25" s="263">
        <v>11723</v>
      </c>
      <c r="S25" s="263">
        <v>5244</v>
      </c>
      <c r="T25" s="263">
        <v>6479</v>
      </c>
      <c r="U25" s="263"/>
      <c r="V25" s="263">
        <v>11681</v>
      </c>
      <c r="W25" s="263">
        <v>5347</v>
      </c>
      <c r="X25" s="263">
        <v>6334</v>
      </c>
      <c r="Y25" s="263"/>
      <c r="Z25" s="263">
        <v>4066</v>
      </c>
      <c r="AA25" s="263">
        <v>1756</v>
      </c>
      <c r="AB25" s="263">
        <v>2310</v>
      </c>
    </row>
    <row r="26" spans="1:33" ht="15" customHeight="1" x14ac:dyDescent="0.2">
      <c r="A26" s="115" t="s">
        <v>74</v>
      </c>
      <c r="B26" s="263">
        <v>670</v>
      </c>
      <c r="C26" s="263">
        <v>324</v>
      </c>
      <c r="D26" s="263">
        <v>346</v>
      </c>
      <c r="E26" s="263"/>
      <c r="F26" s="263">
        <v>161</v>
      </c>
      <c r="G26" s="263">
        <v>80</v>
      </c>
      <c r="H26" s="263">
        <v>81</v>
      </c>
      <c r="I26" s="263"/>
      <c r="J26" s="263">
        <v>132</v>
      </c>
      <c r="K26" s="263">
        <v>68</v>
      </c>
      <c r="L26" s="263">
        <v>64</v>
      </c>
      <c r="M26" s="263"/>
      <c r="N26" s="263">
        <v>126</v>
      </c>
      <c r="O26" s="263">
        <v>54</v>
      </c>
      <c r="P26" s="263">
        <v>72</v>
      </c>
      <c r="Q26" s="263"/>
      <c r="R26" s="263">
        <v>114</v>
      </c>
      <c r="S26" s="263">
        <v>59</v>
      </c>
      <c r="T26" s="263">
        <v>55</v>
      </c>
      <c r="U26" s="263"/>
      <c r="V26" s="263">
        <v>121</v>
      </c>
      <c r="W26" s="263">
        <v>56</v>
      </c>
      <c r="X26" s="263">
        <v>65</v>
      </c>
      <c r="Y26" s="263"/>
      <c r="Z26" s="263">
        <v>16</v>
      </c>
      <c r="AA26" s="263">
        <v>7</v>
      </c>
      <c r="AB26" s="263">
        <v>9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118">
        <v>0</v>
      </c>
      <c r="G27" s="118">
        <v>0</v>
      </c>
      <c r="H27" s="118">
        <v>0</v>
      </c>
      <c r="I27" s="118"/>
      <c r="J27" s="118">
        <v>0</v>
      </c>
      <c r="K27" s="118">
        <v>0</v>
      </c>
      <c r="L27" s="118">
        <v>0</v>
      </c>
      <c r="M27" s="118"/>
      <c r="N27" s="118">
        <v>0</v>
      </c>
      <c r="O27" s="118">
        <v>0</v>
      </c>
      <c r="P27" s="118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76.51978101549129</v>
      </c>
      <c r="C31" s="173">
        <f t="shared" ref="C31:D31" si="7">+C12/(C12+C62)*100</f>
        <v>72.788722694023093</v>
      </c>
      <c r="D31" s="173">
        <f t="shared" si="7"/>
        <v>80.159740773453123</v>
      </c>
      <c r="E31" s="173"/>
      <c r="F31" s="173">
        <f>+F12/(F12+F62)*100</f>
        <v>74.106377478127172</v>
      </c>
      <c r="G31" s="173">
        <f t="shared" ref="G31:H31" si="8">+G12/(G12+G62)*100</f>
        <v>70.834784939032559</v>
      </c>
      <c r="H31" s="173">
        <f t="shared" si="8"/>
        <v>77.480789430040346</v>
      </c>
      <c r="I31" s="173"/>
      <c r="J31" s="173">
        <f>+J12/(J12+J62)*100</f>
        <v>71.553212273682249</v>
      </c>
      <c r="K31" s="173">
        <f t="shared" ref="K31:L31" si="9">+K12/(K12+K62)*100</f>
        <v>68.043300761187339</v>
      </c>
      <c r="L31" s="173">
        <f t="shared" si="9"/>
        <v>75.178173113541163</v>
      </c>
      <c r="M31" s="173"/>
      <c r="N31" s="173">
        <f>+N12/(N12+N62)*100</f>
        <v>77.754912468738837</v>
      </c>
      <c r="O31" s="173">
        <f t="shared" ref="O31:P31" si="10">+O12/(O12+O62)*100</f>
        <v>73.645901452901541</v>
      </c>
      <c r="P31" s="173">
        <f t="shared" si="10"/>
        <v>81.907252039995399</v>
      </c>
      <c r="Q31" s="173"/>
      <c r="R31" s="173">
        <f>+R12/(R12+R62)*100</f>
        <v>73.012715672840329</v>
      </c>
      <c r="S31" s="173">
        <f t="shared" ref="S31:T31" si="11">+S12/(S12+S62)*100</f>
        <v>68.781086889775864</v>
      </c>
      <c r="T31" s="173">
        <f t="shared" si="11"/>
        <v>76.917193121618183</v>
      </c>
      <c r="U31" s="173"/>
      <c r="V31" s="173">
        <f>+V12/(V12+V62)*100</f>
        <v>83.691314363583274</v>
      </c>
      <c r="W31" s="173">
        <f t="shared" ref="W31:X31" si="12">+W12/(W12+W62)*100</f>
        <v>80.610754441387272</v>
      </c>
      <c r="X31" s="173">
        <f t="shared" si="12"/>
        <v>86.507468248299844</v>
      </c>
      <c r="Y31" s="173"/>
      <c r="Z31" s="173">
        <f>+Z12/(Z12+Z62)*100</f>
        <v>91.802890310352993</v>
      </c>
      <c r="AA31" s="173">
        <f t="shared" ref="AA31:AB31" si="13">+AA12/(AA12+AA62)*100</f>
        <v>89.038385437277398</v>
      </c>
      <c r="AB31" s="173">
        <f t="shared" si="13"/>
        <v>94.055680963130172</v>
      </c>
      <c r="AC31" s="107"/>
      <c r="AD31" s="220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75.519043099237905</v>
      </c>
      <c r="C32" s="125">
        <f t="shared" ref="C32:D32" si="14">+C13/(C13+C63)*100</f>
        <v>71.596747643038867</v>
      </c>
      <c r="D32" s="125">
        <f t="shared" si="14"/>
        <v>79.327380051460565</v>
      </c>
      <c r="E32" s="125"/>
      <c r="F32" s="125">
        <f>+F13/(F13+F63)*100</f>
        <v>72.959704837553929</v>
      </c>
      <c r="G32" s="125">
        <f t="shared" ref="G32:H32" si="15">+G13/(G13+G63)*100</f>
        <v>69.509774436090225</v>
      </c>
      <c r="H32" s="125">
        <f t="shared" si="15"/>
        <v>76.506601527472867</v>
      </c>
      <c r="I32" s="125"/>
      <c r="J32" s="125">
        <f>+J13/(J13+J63)*100</f>
        <v>70.130334933937789</v>
      </c>
      <c r="K32" s="125">
        <f t="shared" ref="K32:L32" si="16">+K13/(K13+K63)*100</f>
        <v>66.578777758246915</v>
      </c>
      <c r="L32" s="125">
        <f t="shared" si="16"/>
        <v>73.812416474304456</v>
      </c>
      <c r="M32" s="125"/>
      <c r="N32" s="125">
        <f>+N13/(N13+N63)*100</f>
        <v>76.859610260361492</v>
      </c>
      <c r="O32" s="125">
        <f t="shared" ref="O32:P32" si="17">+O13/(O13+O63)*100</f>
        <v>72.593420632385815</v>
      </c>
      <c r="P32" s="125">
        <f t="shared" si="17"/>
        <v>81.170130373047627</v>
      </c>
      <c r="Q32" s="125"/>
      <c r="R32" s="125">
        <f>+R13/(R13+R63)*100</f>
        <v>72.153623718278965</v>
      </c>
      <c r="S32" s="125">
        <f t="shared" ref="S32:T32" si="18">+S13/(S13+S63)*100</f>
        <v>67.663688398715621</v>
      </c>
      <c r="T32" s="125">
        <f t="shared" si="18"/>
        <v>76.234891025030933</v>
      </c>
      <c r="U32" s="125"/>
      <c r="V32" s="125">
        <f>+V13/(V13+V63)*100</f>
        <v>82.679642909410205</v>
      </c>
      <c r="W32" s="125">
        <f t="shared" ref="W32:X32" si="19">+W13/(W13+W63)*100</f>
        <v>79.29549300107675</v>
      </c>
      <c r="X32" s="125">
        <f t="shared" si="19"/>
        <v>85.750174459176549</v>
      </c>
      <c r="Y32" s="125"/>
      <c r="Z32" s="125">
        <f>+Z13/(Z13+Z63)*100</f>
        <v>91.805670070400197</v>
      </c>
      <c r="AA32" s="125">
        <f t="shared" ref="AA32:AB32" si="20">+AA13/(AA13+AA63)*100</f>
        <v>88.955308852832331</v>
      </c>
      <c r="AB32" s="125">
        <f t="shared" si="20"/>
        <v>94.096785264843845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3" si="21">+B14/(B14+B64)*100</f>
        <v>88.030987259977238</v>
      </c>
      <c r="C33" s="125">
        <f t="shared" si="21"/>
        <v>85.651799799225586</v>
      </c>
      <c r="D33" s="125">
        <f t="shared" si="21"/>
        <v>90.527424573019331</v>
      </c>
      <c r="E33" s="125"/>
      <c r="F33" s="125">
        <f t="shared" ref="F33:H33" si="22">+F14/(F14+F64)*100</f>
        <v>88.129431012543165</v>
      </c>
      <c r="G33" s="125">
        <f t="shared" si="22"/>
        <v>86.541143654114364</v>
      </c>
      <c r="H33" s="125">
        <f t="shared" si="22"/>
        <v>89.859475883023165</v>
      </c>
      <c r="I33" s="125"/>
      <c r="J33" s="125">
        <f t="shared" ref="J33:L33" si="23">+J14/(J14+J64)*100</f>
        <v>86.904542946477832</v>
      </c>
      <c r="K33" s="125">
        <f t="shared" si="23"/>
        <v>84.436363636363637</v>
      </c>
      <c r="L33" s="125">
        <f t="shared" si="23"/>
        <v>89.430591737997773</v>
      </c>
      <c r="M33" s="125"/>
      <c r="N33" s="125">
        <f t="shared" ref="N33:P33" si="24">+N14/(N14+N64)*100</f>
        <v>88.301886792452834</v>
      </c>
      <c r="O33" s="125">
        <f t="shared" si="24"/>
        <v>85.598305683021536</v>
      </c>
      <c r="P33" s="125">
        <f t="shared" si="24"/>
        <v>91.105417276720345</v>
      </c>
      <c r="Q33" s="125"/>
      <c r="R33" s="125">
        <f t="shared" ref="R33:T33" si="25">+R14/(R14+R64)*100</f>
        <v>82.630882630882624</v>
      </c>
      <c r="S33" s="125">
        <f t="shared" si="25"/>
        <v>78.610010803024849</v>
      </c>
      <c r="T33" s="125">
        <f t="shared" si="25"/>
        <v>87.072394590294351</v>
      </c>
      <c r="U33" s="125"/>
      <c r="V33" s="125">
        <f t="shared" ref="V33:X33" si="26">+V14/(V14+V64)*100</f>
        <v>93.446259326477104</v>
      </c>
      <c r="W33" s="125">
        <f t="shared" si="26"/>
        <v>92.579221821099082</v>
      </c>
      <c r="X33" s="125">
        <f t="shared" si="26"/>
        <v>94.322789943227903</v>
      </c>
      <c r="Y33" s="125"/>
      <c r="Z33" s="125">
        <f t="shared" ref="Z33:AB33" si="27">+Z14/(Z14+Z64)*100</f>
        <v>100</v>
      </c>
      <c r="AA33" s="125">
        <f t="shared" si="27"/>
        <v>100</v>
      </c>
      <c r="AB33" s="125">
        <f t="shared" si="27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ref="B34:D34" si="28">+B15/(B15+B65)*100</f>
        <v>77.558454761097934</v>
      </c>
      <c r="C34" s="125">
        <f t="shared" si="28"/>
        <v>74.847054710714914</v>
      </c>
      <c r="D34" s="125">
        <f t="shared" si="28"/>
        <v>80.10849909584087</v>
      </c>
      <c r="E34" s="125"/>
      <c r="F34" s="125">
        <f t="shared" ref="F34:H34" si="29">+F15/(F15+F65)*100</f>
        <v>73.302790503956686</v>
      </c>
      <c r="G34" s="125">
        <f t="shared" si="29"/>
        <v>70.008354218880527</v>
      </c>
      <c r="H34" s="125">
        <f t="shared" si="29"/>
        <v>76.578073089700993</v>
      </c>
      <c r="I34" s="125"/>
      <c r="J34" s="125">
        <f t="shared" ref="J34:L34" si="30">+J15/(J15+J65)*100</f>
        <v>76.902417188898838</v>
      </c>
      <c r="K34" s="125">
        <f t="shared" si="30"/>
        <v>72.576177285318551</v>
      </c>
      <c r="L34" s="125">
        <f t="shared" si="30"/>
        <v>80.973066898349259</v>
      </c>
      <c r="M34" s="125"/>
      <c r="N34" s="125">
        <f t="shared" ref="N34:P34" si="31">+N15/(N15+N65)*100</f>
        <v>76.373106060606062</v>
      </c>
      <c r="O34" s="125">
        <f t="shared" si="31"/>
        <v>72.762645914396884</v>
      </c>
      <c r="P34" s="125">
        <f t="shared" si="31"/>
        <v>79.79704797047971</v>
      </c>
      <c r="Q34" s="125"/>
      <c r="R34" s="125">
        <f t="shared" ref="R34:T34" si="32">+R15/(R15+R65)*100</f>
        <v>73.347193347193354</v>
      </c>
      <c r="S34" s="125">
        <f t="shared" si="32"/>
        <v>72.91849255039439</v>
      </c>
      <c r="T34" s="125">
        <f t="shared" si="32"/>
        <v>73.734177215189874</v>
      </c>
      <c r="U34" s="125"/>
      <c r="V34" s="125">
        <f t="shared" ref="V34:X34" si="33">+V15/(V15+V65)*100</f>
        <v>87.12233779098564</v>
      </c>
      <c r="W34" s="125">
        <f t="shared" si="33"/>
        <v>85.244161358811041</v>
      </c>
      <c r="X34" s="125">
        <f t="shared" si="33"/>
        <v>88.765088207985144</v>
      </c>
      <c r="Y34" s="125"/>
      <c r="Z34" s="125">
        <f t="shared" ref="Z34:AB34" si="34">+Z15/(Z15+Z65)*100</f>
        <v>85.466034755134274</v>
      </c>
      <c r="AA34" s="125">
        <f t="shared" si="34"/>
        <v>83.333333333333343</v>
      </c>
      <c r="AB34" s="125">
        <f t="shared" si="34"/>
        <v>87.788778877887779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75.622830892412267</v>
      </c>
      <c r="C37" s="173">
        <f t="shared" ref="C37:D37" si="35">+C18/(C18+C68)*100</f>
        <v>72.294774074263529</v>
      </c>
      <c r="D37" s="173">
        <f t="shared" si="35"/>
        <v>78.854300453426234</v>
      </c>
      <c r="E37" s="173"/>
      <c r="F37" s="173">
        <f>+F18/(F18+F68)*100</f>
        <v>72.575081718527073</v>
      </c>
      <c r="G37" s="173">
        <f t="shared" ref="G37:H37" si="36">+G18/(G18+G68)*100</f>
        <v>69.739081111741356</v>
      </c>
      <c r="H37" s="173">
        <f t="shared" si="36"/>
        <v>75.519970550340503</v>
      </c>
      <c r="I37" s="173"/>
      <c r="J37" s="173">
        <f>+J18/(J18+J68)*100</f>
        <v>70.210733053771435</v>
      </c>
      <c r="K37" s="173">
        <f t="shared" ref="K37:L37" si="37">+K18/(K18+K68)*100</f>
        <v>67.152262221599671</v>
      </c>
      <c r="L37" s="173">
        <f t="shared" si="37"/>
        <v>73.334287042666574</v>
      </c>
      <c r="M37" s="173"/>
      <c r="N37" s="173">
        <f>+N18/(N18+N68)*100</f>
        <v>77.264726809721751</v>
      </c>
      <c r="O37" s="173">
        <f t="shared" ref="O37:P37" si="38">+O18/(O18+O68)*100</f>
        <v>73.477318586054849</v>
      </c>
      <c r="P37" s="173">
        <f t="shared" si="38"/>
        <v>81.068908572286446</v>
      </c>
      <c r="Q37" s="173"/>
      <c r="R37" s="173">
        <f>+R18/(R18+R68)*100</f>
        <v>72.149210903873737</v>
      </c>
      <c r="S37" s="173">
        <f t="shared" ref="S37:T37" si="39">+S18/(S18+S68)*100</f>
        <v>68.417893725992315</v>
      </c>
      <c r="T37" s="173">
        <f t="shared" si="39"/>
        <v>75.567203020195734</v>
      </c>
      <c r="U37" s="173"/>
      <c r="V37" s="173">
        <f>+V18/(V18+V68)*100</f>
        <v>83.431890622378788</v>
      </c>
      <c r="W37" s="173">
        <f t="shared" ref="W37:X37" si="40">+W18/(W18+W68)*100</f>
        <v>80.793475865109102</v>
      </c>
      <c r="X37" s="173">
        <f t="shared" si="40"/>
        <v>85.825700915890096</v>
      </c>
      <c r="Y37" s="173"/>
      <c r="Z37" s="173">
        <f>+Z18/(Z18+Z68)*100</f>
        <v>91.307477009196319</v>
      </c>
      <c r="AA37" s="173">
        <f t="shared" ref="AA37:AB37" si="41">+AA18/(AA18+AA68)*100</f>
        <v>88.516151934682284</v>
      </c>
      <c r="AB37" s="173">
        <f t="shared" si="41"/>
        <v>93.596274195895788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74.169311727363848</v>
      </c>
      <c r="C38" s="125">
        <f t="shared" ref="C38:D38" si="42">+C19/(C19+C69)*100</f>
        <v>70.644645257909161</v>
      </c>
      <c r="D38" s="125">
        <f t="shared" si="42"/>
        <v>77.566889220623708</v>
      </c>
      <c r="E38" s="129"/>
      <c r="F38" s="125">
        <f>+F19/(F19+F69)*100</f>
        <v>70.824324607989254</v>
      </c>
      <c r="G38" s="125">
        <f t="shared" ref="G38:H38" si="43">+G19/(G19+G69)*100</f>
        <v>67.822354300808982</v>
      </c>
      <c r="H38" s="125">
        <f t="shared" si="43"/>
        <v>73.931058049634785</v>
      </c>
      <c r="I38" s="129"/>
      <c r="J38" s="125">
        <f>+J19/(J19+J69)*100</f>
        <v>68.110380862962813</v>
      </c>
      <c r="K38" s="125">
        <f t="shared" ref="K38:L38" si="44">+K19/(K19+K69)*100</f>
        <v>65.069763690620206</v>
      </c>
      <c r="L38" s="125">
        <f t="shared" si="44"/>
        <v>71.22664903289801</v>
      </c>
      <c r="M38" s="129"/>
      <c r="N38" s="125">
        <f>+N19/(N19+N69)*100</f>
        <v>76.017181980724786</v>
      </c>
      <c r="O38" s="125">
        <f t="shared" ref="O38:P38" si="45">+O19/(O19+O69)*100</f>
        <v>72.056966160010447</v>
      </c>
      <c r="P38" s="125">
        <f t="shared" si="45"/>
        <v>79.987773459674244</v>
      </c>
      <c r="Q38" s="129"/>
      <c r="R38" s="125">
        <f>+R19/(R19+R69)*100</f>
        <v>70.895872944860756</v>
      </c>
      <c r="S38" s="125">
        <f t="shared" ref="S38:T38" si="46">+S19/(S19+S69)*100</f>
        <v>66.901608325449374</v>
      </c>
      <c r="T38" s="125">
        <f t="shared" si="46"/>
        <v>74.479100360704436</v>
      </c>
      <c r="U38" s="129"/>
      <c r="V38" s="125">
        <f>+V19/(V19+V69)*100</f>
        <v>82.072191203839751</v>
      </c>
      <c r="W38" s="125">
        <f t="shared" ref="W38:X38" si="47">+W19/(W19+W69)*100</f>
        <v>79.097830027448339</v>
      </c>
      <c r="X38" s="125">
        <f t="shared" si="47"/>
        <v>84.740093835648253</v>
      </c>
      <c r="Y38" s="129"/>
      <c r="Z38" s="125">
        <f>+Z19/(Z19+Z69)*100</f>
        <v>91.274991231146956</v>
      </c>
      <c r="AA38" s="125">
        <f t="shared" ref="AA38:AB38" si="48">+AA19/(AA19+AA69)*100</f>
        <v>88.360204482894218</v>
      </c>
      <c r="AB38" s="125">
        <f t="shared" si="48"/>
        <v>93.621399176954739</v>
      </c>
    </row>
    <row r="39" spans="1:33" ht="15" customHeight="1" x14ac:dyDescent="0.25">
      <c r="A39" s="107" t="s">
        <v>74</v>
      </c>
      <c r="B39" s="125">
        <f t="shared" ref="B39:D39" si="49">+B20/(B20+B70)*100</f>
        <v>87.884615384615387</v>
      </c>
      <c r="C39" s="125">
        <f t="shared" si="49"/>
        <v>85.486243931146092</v>
      </c>
      <c r="D39" s="125">
        <f t="shared" si="49"/>
        <v>90.40693176543401</v>
      </c>
      <c r="E39" s="129"/>
      <c r="F39" s="125">
        <f t="shared" ref="F39:H39" si="50">+F20/(F20+F70)*100</f>
        <v>87.886742921432585</v>
      </c>
      <c r="G39" s="125">
        <f t="shared" si="50"/>
        <v>86.309737693136896</v>
      </c>
      <c r="H39" s="125">
        <f t="shared" si="50"/>
        <v>89.607843137254903</v>
      </c>
      <c r="I39" s="129"/>
      <c r="J39" s="125">
        <f t="shared" ref="J39:L39" si="51">+J20/(J20+J70)*100</f>
        <v>86.840612592172434</v>
      </c>
      <c r="K39" s="125">
        <f t="shared" si="51"/>
        <v>84.261682242990659</v>
      </c>
      <c r="L39" s="125">
        <f t="shared" si="51"/>
        <v>89.479724560061214</v>
      </c>
      <c r="M39" s="129"/>
      <c r="N39" s="125">
        <f t="shared" ref="N39:P39" si="52">+N20/(N20+N70)*100</f>
        <v>88.144329896907209</v>
      </c>
      <c r="O39" s="125">
        <f t="shared" si="52"/>
        <v>85.503065272268302</v>
      </c>
      <c r="P39" s="125">
        <f t="shared" si="52"/>
        <v>90.898834148176007</v>
      </c>
      <c r="Q39" s="129"/>
      <c r="R39" s="125">
        <f t="shared" ref="R39:T39" si="53">+R20/(R20+R70)*100</f>
        <v>82.439496611810256</v>
      </c>
      <c r="S39" s="125">
        <f t="shared" si="53"/>
        <v>78.347473257100702</v>
      </c>
      <c r="T39" s="125">
        <f t="shared" si="53"/>
        <v>86.960065199673991</v>
      </c>
      <c r="U39" s="129"/>
      <c r="V39" s="125">
        <f t="shared" ref="V39:X39" si="54">+V20/(V20+V70)*100</f>
        <v>93.378853714049242</v>
      </c>
      <c r="W39" s="125">
        <f t="shared" si="54"/>
        <v>92.522596548890718</v>
      </c>
      <c r="X39" s="125">
        <f t="shared" si="54"/>
        <v>94.247603167986654</v>
      </c>
      <c r="Y39" s="129"/>
      <c r="Z39" s="125">
        <f t="shared" ref="Z39:AB39" si="55">+Z20/(Z20+Z70)*100</f>
        <v>100</v>
      </c>
      <c r="AA39" s="125">
        <f t="shared" si="55"/>
        <v>100</v>
      </c>
      <c r="AB39" s="125">
        <f t="shared" si="55"/>
        <v>100</v>
      </c>
    </row>
    <row r="40" spans="1:33" ht="15" customHeight="1" x14ac:dyDescent="0.25">
      <c r="A40" s="107" t="s">
        <v>245</v>
      </c>
      <c r="B40" s="125">
        <f t="shared" ref="B40:D40" si="56">+B21/(B21+B71)*100</f>
        <v>77.558454761097934</v>
      </c>
      <c r="C40" s="125">
        <f t="shared" si="56"/>
        <v>74.847054710714914</v>
      </c>
      <c r="D40" s="125">
        <f t="shared" si="56"/>
        <v>80.10849909584087</v>
      </c>
      <c r="E40" s="129"/>
      <c r="F40" s="125">
        <f t="shared" ref="F40:H40" si="57">+F21/(F21+F71)*100</f>
        <v>73.302790503956686</v>
      </c>
      <c r="G40" s="125">
        <f t="shared" si="57"/>
        <v>70.008354218880527</v>
      </c>
      <c r="H40" s="125">
        <f t="shared" si="57"/>
        <v>76.578073089700993</v>
      </c>
      <c r="I40" s="129"/>
      <c r="J40" s="125">
        <f t="shared" ref="J40:L40" si="58">+J21/(J21+J71)*100</f>
        <v>76.902417188898838</v>
      </c>
      <c r="K40" s="125">
        <f t="shared" si="58"/>
        <v>72.576177285318551</v>
      </c>
      <c r="L40" s="125">
        <f t="shared" si="58"/>
        <v>80.973066898349259</v>
      </c>
      <c r="M40" s="129"/>
      <c r="N40" s="125">
        <f t="shared" ref="N40:P40" si="59">+N21/(N21+N71)*100</f>
        <v>76.373106060606062</v>
      </c>
      <c r="O40" s="125">
        <f t="shared" si="59"/>
        <v>72.762645914396884</v>
      </c>
      <c r="P40" s="125">
        <f t="shared" si="59"/>
        <v>79.79704797047971</v>
      </c>
      <c r="Q40" s="129"/>
      <c r="R40" s="125">
        <f t="shared" ref="R40:T40" si="60">+R21/(R21+R71)*100</f>
        <v>73.347193347193354</v>
      </c>
      <c r="S40" s="125">
        <f t="shared" si="60"/>
        <v>72.91849255039439</v>
      </c>
      <c r="T40" s="125">
        <f t="shared" si="60"/>
        <v>73.734177215189874</v>
      </c>
      <c r="U40" s="129"/>
      <c r="V40" s="125">
        <f t="shared" ref="V40:X40" si="61">+V21/(V21+V71)*100</f>
        <v>87.12233779098564</v>
      </c>
      <c r="W40" s="125">
        <f t="shared" si="61"/>
        <v>85.244161358811041</v>
      </c>
      <c r="X40" s="125">
        <f t="shared" si="61"/>
        <v>88.765088207985144</v>
      </c>
      <c r="Y40" s="129"/>
      <c r="Z40" s="125">
        <f t="shared" ref="Z40:AB40" si="62">+Z21/(Z21+Z71)*100</f>
        <v>85.466034755134274</v>
      </c>
      <c r="AA40" s="125">
        <f t="shared" si="62"/>
        <v>83.333333333333343</v>
      </c>
      <c r="AB40" s="125">
        <f t="shared" si="62"/>
        <v>87.788778877887779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79.389137144699859</v>
      </c>
      <c r="C43" s="173">
        <f t="shared" ref="C43:D43" si="63">+C24/(C24+C74)*100</f>
        <v>74.353099106605569</v>
      </c>
      <c r="D43" s="173">
        <f t="shared" si="63"/>
        <v>84.377149144926861</v>
      </c>
      <c r="E43" s="173"/>
      <c r="F43" s="173">
        <f>+F24/(F24+F74)*100</f>
        <v>78.785871964679913</v>
      </c>
      <c r="G43" s="173">
        <f t="shared" ref="G43:H43" si="64">+G24/(G24+G74)*100</f>
        <v>74.228615350829031</v>
      </c>
      <c r="H43" s="173">
        <f t="shared" si="64"/>
        <v>83.390657938533224</v>
      </c>
      <c r="I43" s="173"/>
      <c r="J43" s="173">
        <f>+J24/(J24+J74)*100</f>
        <v>75.719305952119484</v>
      </c>
      <c r="K43" s="173">
        <f t="shared" ref="K43:L43" si="65">+K24/(K24+K74)*100</f>
        <v>70.746998193603233</v>
      </c>
      <c r="L43" s="173">
        <f t="shared" si="65"/>
        <v>81.036245881149867</v>
      </c>
      <c r="M43" s="173"/>
      <c r="N43" s="173">
        <f>+N24/(N24+N74)*100</f>
        <v>79.334902528818873</v>
      </c>
      <c r="O43" s="173">
        <f t="shared" ref="O43:P43" si="66">+O24/(O24+O74)*100</f>
        <v>74.182423593768576</v>
      </c>
      <c r="P43" s="173">
        <f t="shared" si="66"/>
        <v>84.644607843137251</v>
      </c>
      <c r="Q43" s="173"/>
      <c r="R43" s="173">
        <f>+R24/(R24+R74)*100</f>
        <v>75.907400282159813</v>
      </c>
      <c r="S43" s="173">
        <f t="shared" ref="S43:T43" si="67">+S24/(S24+S74)*100</f>
        <v>69.978886249670097</v>
      </c>
      <c r="T43" s="173">
        <f t="shared" si="67"/>
        <v>81.511976047904184</v>
      </c>
      <c r="U43" s="173"/>
      <c r="V43" s="173">
        <f>+V24/(V24+V74)*100</f>
        <v>84.577898810376951</v>
      </c>
      <c r="W43" s="173">
        <f t="shared" ref="W43:X43" si="68">+W24/(W24+W74)*100</f>
        <v>79.997038791827066</v>
      </c>
      <c r="X43" s="173">
        <f t="shared" si="68"/>
        <v>88.875</v>
      </c>
      <c r="Y43" s="173"/>
      <c r="Z43" s="173">
        <f>+Z24/(Z24+Z74)*100</f>
        <v>93.21762959579813</v>
      </c>
      <c r="AA43" s="173">
        <f t="shared" ref="AA43:AB43" si="69">+AA24/(AA24+AA74)*100</f>
        <v>90.549563430919363</v>
      </c>
      <c r="AB43" s="173">
        <f t="shared" si="69"/>
        <v>95.35361842105263</v>
      </c>
    </row>
    <row r="44" spans="1:33" ht="15" customHeight="1" x14ac:dyDescent="0.25">
      <c r="A44" s="107" t="s">
        <v>73</v>
      </c>
      <c r="B44" s="125">
        <f>+B25/(B25+B75)*100</f>
        <v>79.272102286583603</v>
      </c>
      <c r="C44" s="125">
        <f t="shared" ref="C44:D44" si="70">+C25/(C25+C75)*100</f>
        <v>74.207775236850708</v>
      </c>
      <c r="D44" s="125">
        <f t="shared" si="70"/>
        <v>84.289247982985415</v>
      </c>
      <c r="E44" s="129"/>
      <c r="F44" s="125">
        <f>+F25/(F25+F75)*100</f>
        <v>78.626336898395721</v>
      </c>
      <c r="G44" s="125">
        <f t="shared" ref="G44:H44" si="71">+G25/(G25+G75)*100</f>
        <v>74.04123254267347</v>
      </c>
      <c r="H44" s="125">
        <f t="shared" si="71"/>
        <v>83.25867861142217</v>
      </c>
      <c r="I44" s="129"/>
      <c r="J44" s="125">
        <f>+J25/(J25+J75)*100</f>
        <v>75.608945969884857</v>
      </c>
      <c r="K44" s="125">
        <f t="shared" ref="K44:L44" si="72">+K25/(K25+K75)*100</f>
        <v>70.586975149957155</v>
      </c>
      <c r="L44" s="125">
        <f t="shared" si="72"/>
        <v>80.980751604033003</v>
      </c>
      <c r="M44" s="129"/>
      <c r="N44" s="125">
        <f>+N25/(N25+N75)*100</f>
        <v>79.210270138719892</v>
      </c>
      <c r="O44" s="125">
        <f t="shared" ref="O44:P44" si="73">+O25/(O25+O75)*100</f>
        <v>74.068750748592649</v>
      </c>
      <c r="P44" s="125">
        <f t="shared" si="73"/>
        <v>84.518362804501052</v>
      </c>
      <c r="Q44" s="129"/>
      <c r="R44" s="125">
        <f>+R25/(R25+R75)*100</f>
        <v>75.78872510990432</v>
      </c>
      <c r="S44" s="125">
        <f t="shared" ref="S44:T44" si="74">+S25/(S25+S75)*100</f>
        <v>69.808306709265182</v>
      </c>
      <c r="T44" s="125">
        <f t="shared" si="74"/>
        <v>81.435394670688794</v>
      </c>
      <c r="U44" s="129"/>
      <c r="V44" s="125">
        <f>+V25/(V25+V75)*100</f>
        <v>84.473531964130757</v>
      </c>
      <c r="W44" s="125">
        <f t="shared" ref="W44:X44" si="75">+W25/(W25+W75)*100</f>
        <v>79.865571321882001</v>
      </c>
      <c r="X44" s="125">
        <f t="shared" si="75"/>
        <v>88.798541987943352</v>
      </c>
      <c r="Y44" s="129"/>
      <c r="Z44" s="125">
        <f>+Z25/(Z25+Z75)*100</f>
        <v>93.192757277102913</v>
      </c>
      <c r="AA44" s="125">
        <f t="shared" ref="AA44:AB44" si="76">+AA25/(AA25+AA75)*100</f>
        <v>90.515463917525778</v>
      </c>
      <c r="AB44" s="125">
        <f t="shared" si="76"/>
        <v>95.336359884440782</v>
      </c>
    </row>
    <row r="45" spans="1:33" ht="15" customHeight="1" x14ac:dyDescent="0.25">
      <c r="A45" s="107" t="s">
        <v>74</v>
      </c>
      <c r="B45" s="125">
        <f t="shared" ref="B45:D45" si="77">+B26/(B26+B76)*100</f>
        <v>93.444909344490938</v>
      </c>
      <c r="C45" s="125">
        <f t="shared" si="77"/>
        <v>92.045454545454547</v>
      </c>
      <c r="D45" s="125">
        <f t="shared" si="77"/>
        <v>94.794520547945211</v>
      </c>
      <c r="E45" s="129"/>
      <c r="F45" s="125">
        <f t="shared" ref="F45:H45" si="78">+F26/(F26+F76)*100</f>
        <v>95.833333333333343</v>
      </c>
      <c r="G45" s="125">
        <f t="shared" si="78"/>
        <v>94.117647058823522</v>
      </c>
      <c r="H45" s="125">
        <f t="shared" si="78"/>
        <v>97.590361445783131</v>
      </c>
      <c r="I45" s="129"/>
      <c r="J45" s="125">
        <f t="shared" ref="J45:L45" si="79">+J26/(J26+J76)*100</f>
        <v>89.189189189189193</v>
      </c>
      <c r="K45" s="125">
        <f t="shared" si="79"/>
        <v>90.666666666666657</v>
      </c>
      <c r="L45" s="125">
        <f t="shared" si="79"/>
        <v>87.671232876712324</v>
      </c>
      <c r="M45" s="129"/>
      <c r="N45" s="125">
        <f t="shared" ref="N45:P45" si="80">+N26/(N26+N76)*100</f>
        <v>94.73684210526315</v>
      </c>
      <c r="O45" s="125">
        <f t="shared" si="80"/>
        <v>90</v>
      </c>
      <c r="P45" s="125">
        <f t="shared" si="80"/>
        <v>98.630136986301366</v>
      </c>
      <c r="Q45" s="129"/>
      <c r="R45" s="125">
        <f t="shared" ref="R45:T45" si="81">+R26/(R26+R76)*100</f>
        <v>90.476190476190482</v>
      </c>
      <c r="S45" s="125">
        <f t="shared" si="81"/>
        <v>89.393939393939391</v>
      </c>
      <c r="T45" s="125">
        <f t="shared" si="81"/>
        <v>91.666666666666657</v>
      </c>
      <c r="U45" s="129"/>
      <c r="V45" s="125">
        <f t="shared" ref="V45:X45" si="82">+V26/(V26+V76)*100</f>
        <v>96.031746031746039</v>
      </c>
      <c r="W45" s="125">
        <f t="shared" si="82"/>
        <v>94.915254237288138</v>
      </c>
      <c r="X45" s="125">
        <f t="shared" si="82"/>
        <v>97.014925373134332</v>
      </c>
      <c r="Y45" s="129"/>
      <c r="Z45" s="125">
        <f t="shared" ref="Z45:AB45" si="83">+Z26/(Z26+Z76)*100</f>
        <v>100</v>
      </c>
      <c r="AA45" s="125">
        <f t="shared" si="83"/>
        <v>100</v>
      </c>
      <c r="AB45" s="125">
        <f t="shared" si="83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261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29"/>
      <c r="AD51" s="326" t="s">
        <v>317</v>
      </c>
      <c r="AE51" s="326"/>
      <c r="AF51" s="41"/>
      <c r="AG51" s="107"/>
    </row>
    <row r="52" spans="1:33" s="123" customFormat="1" ht="15" customHeight="1" x14ac:dyDescent="0.2">
      <c r="A52" s="338" t="s">
        <v>123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30"/>
      <c r="AD52" s="326"/>
      <c r="AE52" s="326"/>
      <c r="AF52" s="41"/>
      <c r="AG52" s="107"/>
    </row>
    <row r="53" spans="1:33" s="123" customFormat="1" ht="15" customHeight="1" x14ac:dyDescent="0.2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70"/>
      <c r="AD53" s="170"/>
      <c r="AE53" s="170"/>
      <c r="AF53" s="170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s="170" customFormat="1" ht="15" customHeight="1" x14ac:dyDescent="0.2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s="170" customFormat="1" ht="15" customHeight="1" thickBot="1" x14ac:dyDescent="0.25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/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84">+B68+B74</f>
        <v>85607</v>
      </c>
      <c r="C62" s="151">
        <f t="shared" si="84"/>
        <v>48992</v>
      </c>
      <c r="D62" s="151">
        <f t="shared" si="84"/>
        <v>36615</v>
      </c>
      <c r="E62" s="151"/>
      <c r="F62" s="151">
        <f t="shared" ref="F62:H64" si="85">+F68+F74</f>
        <v>19030</v>
      </c>
      <c r="G62" s="151">
        <f t="shared" si="85"/>
        <v>10883</v>
      </c>
      <c r="H62" s="151">
        <f t="shared" si="85"/>
        <v>8147</v>
      </c>
      <c r="I62" s="151"/>
      <c r="J62" s="151">
        <f t="shared" ref="J62:L64" si="86">+J68+J74</f>
        <v>21258</v>
      </c>
      <c r="K62" s="151">
        <f t="shared" si="86"/>
        <v>12133</v>
      </c>
      <c r="L62" s="151">
        <f t="shared" si="86"/>
        <v>9125</v>
      </c>
      <c r="M62" s="151"/>
      <c r="N62" s="151">
        <f t="shared" ref="N62:P64" si="87">+N68+N74</f>
        <v>15566</v>
      </c>
      <c r="O62" s="151">
        <f t="shared" si="87"/>
        <v>9269</v>
      </c>
      <c r="P62" s="151">
        <f t="shared" si="87"/>
        <v>6297</v>
      </c>
      <c r="Q62" s="151"/>
      <c r="R62" s="151">
        <f t="shared" ref="R62:T64" si="88">+R68+R74</f>
        <v>18316</v>
      </c>
      <c r="S62" s="151">
        <f t="shared" si="88"/>
        <v>10168</v>
      </c>
      <c r="T62" s="151">
        <f t="shared" si="88"/>
        <v>8148</v>
      </c>
      <c r="U62" s="151"/>
      <c r="V62" s="151">
        <f t="shared" ref="V62:X64" si="89">+V68+V74</f>
        <v>10053</v>
      </c>
      <c r="W62" s="151">
        <f t="shared" si="89"/>
        <v>5708</v>
      </c>
      <c r="X62" s="151">
        <f t="shared" si="89"/>
        <v>4345</v>
      </c>
      <c r="Y62" s="151"/>
      <c r="Z62" s="151">
        <f t="shared" ref="Z62:AB64" si="90">+Z68+Z74</f>
        <v>1384</v>
      </c>
      <c r="AA62" s="151">
        <f t="shared" si="90"/>
        <v>831</v>
      </c>
      <c r="AB62" s="151">
        <f t="shared" si="90"/>
        <v>553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84"/>
        <v>79698</v>
      </c>
      <c r="C63" s="114">
        <f t="shared" si="84"/>
        <v>45552</v>
      </c>
      <c r="D63" s="114">
        <f t="shared" si="84"/>
        <v>34146</v>
      </c>
      <c r="E63" s="114"/>
      <c r="F63" s="114">
        <f t="shared" si="85"/>
        <v>17736</v>
      </c>
      <c r="G63" s="114">
        <f t="shared" si="85"/>
        <v>10138</v>
      </c>
      <c r="H63" s="114">
        <f t="shared" si="85"/>
        <v>7598</v>
      </c>
      <c r="I63" s="114"/>
      <c r="J63" s="114">
        <f t="shared" si="86"/>
        <v>20030</v>
      </c>
      <c r="K63" s="114">
        <f t="shared" si="86"/>
        <v>11408</v>
      </c>
      <c r="L63" s="114">
        <f t="shared" si="86"/>
        <v>8622</v>
      </c>
      <c r="M63" s="114"/>
      <c r="N63" s="114">
        <f t="shared" si="87"/>
        <v>14416</v>
      </c>
      <c r="O63" s="114">
        <f t="shared" si="87"/>
        <v>8581</v>
      </c>
      <c r="P63" s="114">
        <f t="shared" si="87"/>
        <v>5835</v>
      </c>
      <c r="Q63" s="114"/>
      <c r="R63" s="114">
        <f t="shared" si="88"/>
        <v>16756</v>
      </c>
      <c r="S63" s="114">
        <f t="shared" si="88"/>
        <v>9265</v>
      </c>
      <c r="T63" s="114">
        <f t="shared" si="88"/>
        <v>7491</v>
      </c>
      <c r="U63" s="114"/>
      <c r="V63" s="114">
        <f t="shared" si="89"/>
        <v>9468</v>
      </c>
      <c r="W63" s="114">
        <f t="shared" si="89"/>
        <v>5384</v>
      </c>
      <c r="X63" s="114">
        <f t="shared" si="89"/>
        <v>4084</v>
      </c>
      <c r="Y63" s="114"/>
      <c r="Z63" s="114">
        <f t="shared" si="90"/>
        <v>1292</v>
      </c>
      <c r="AA63" s="114">
        <f t="shared" si="90"/>
        <v>776</v>
      </c>
      <c r="AB63" s="114">
        <f t="shared" si="90"/>
        <v>516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84"/>
        <v>3260</v>
      </c>
      <c r="C64" s="114">
        <f t="shared" si="84"/>
        <v>2001</v>
      </c>
      <c r="D64" s="114">
        <f t="shared" si="84"/>
        <v>1259</v>
      </c>
      <c r="E64" s="114"/>
      <c r="F64" s="114">
        <f t="shared" si="85"/>
        <v>653</v>
      </c>
      <c r="G64" s="114">
        <f t="shared" si="85"/>
        <v>386</v>
      </c>
      <c r="H64" s="114">
        <f t="shared" si="85"/>
        <v>267</v>
      </c>
      <c r="I64" s="114"/>
      <c r="J64" s="114">
        <f t="shared" si="86"/>
        <v>712</v>
      </c>
      <c r="K64" s="114">
        <f t="shared" si="86"/>
        <v>428</v>
      </c>
      <c r="L64" s="114">
        <f t="shared" si="86"/>
        <v>284</v>
      </c>
      <c r="M64" s="114"/>
      <c r="N64" s="114">
        <f t="shared" si="87"/>
        <v>651</v>
      </c>
      <c r="O64" s="114">
        <f t="shared" si="87"/>
        <v>408</v>
      </c>
      <c r="P64" s="114">
        <f t="shared" si="87"/>
        <v>243</v>
      </c>
      <c r="Q64" s="114"/>
      <c r="R64" s="114">
        <f t="shared" si="88"/>
        <v>919</v>
      </c>
      <c r="S64" s="114">
        <f t="shared" si="88"/>
        <v>594</v>
      </c>
      <c r="T64" s="114">
        <f t="shared" si="88"/>
        <v>325</v>
      </c>
      <c r="U64" s="114"/>
      <c r="V64" s="114">
        <f t="shared" si="89"/>
        <v>325</v>
      </c>
      <c r="W64" s="114">
        <f t="shared" si="89"/>
        <v>185</v>
      </c>
      <c r="X64" s="114">
        <f t="shared" si="89"/>
        <v>140</v>
      </c>
      <c r="Y64" s="114"/>
      <c r="Z64" s="114">
        <f t="shared" si="90"/>
        <v>0</v>
      </c>
      <c r="AA64" s="114">
        <f t="shared" si="90"/>
        <v>0</v>
      </c>
      <c r="AB64" s="114">
        <f t="shared" si="90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2649</v>
      </c>
      <c r="C65" s="114">
        <f>+C71</f>
        <v>1439</v>
      </c>
      <c r="D65" s="114">
        <f>+D71</f>
        <v>1210</v>
      </c>
      <c r="E65" s="114"/>
      <c r="F65" s="114">
        <f>+F71</f>
        <v>641</v>
      </c>
      <c r="G65" s="114">
        <f>+G71</f>
        <v>359</v>
      </c>
      <c r="H65" s="114">
        <f>+H71</f>
        <v>282</v>
      </c>
      <c r="I65" s="114"/>
      <c r="J65" s="114">
        <f>+J71</f>
        <v>516</v>
      </c>
      <c r="K65" s="114">
        <f>+K71</f>
        <v>297</v>
      </c>
      <c r="L65" s="114">
        <f>+L71</f>
        <v>219</v>
      </c>
      <c r="M65" s="114"/>
      <c r="N65" s="114">
        <f>+N71</f>
        <v>499</v>
      </c>
      <c r="O65" s="114">
        <f>+O71</f>
        <v>280</v>
      </c>
      <c r="P65" s="114">
        <f>+P71</f>
        <v>219</v>
      </c>
      <c r="Q65" s="114"/>
      <c r="R65" s="114">
        <f>+R71</f>
        <v>641</v>
      </c>
      <c r="S65" s="114">
        <f>+S71</f>
        <v>309</v>
      </c>
      <c r="T65" s="114">
        <f>+T71</f>
        <v>332</v>
      </c>
      <c r="U65" s="114"/>
      <c r="V65" s="114">
        <f>+V71</f>
        <v>260</v>
      </c>
      <c r="W65" s="114">
        <f>+W71</f>
        <v>139</v>
      </c>
      <c r="X65" s="114">
        <f>+X71</f>
        <v>121</v>
      </c>
      <c r="Y65" s="114"/>
      <c r="Z65" s="114">
        <f>+Z71</f>
        <v>92</v>
      </c>
      <c r="AA65" s="114">
        <f>+AA71</f>
        <v>55</v>
      </c>
      <c r="AB65" s="114">
        <f>+AB71</f>
        <v>37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2">
        <v>67711</v>
      </c>
      <c r="C68" s="262">
        <v>37911</v>
      </c>
      <c r="D68" s="262">
        <v>29800</v>
      </c>
      <c r="E68" s="262"/>
      <c r="F68" s="262">
        <v>15186</v>
      </c>
      <c r="G68" s="262">
        <v>8536</v>
      </c>
      <c r="H68" s="262">
        <v>6650</v>
      </c>
      <c r="I68" s="262"/>
      <c r="J68" s="262">
        <v>16836</v>
      </c>
      <c r="K68" s="262">
        <v>9380</v>
      </c>
      <c r="L68" s="262">
        <v>7456</v>
      </c>
      <c r="M68" s="262"/>
      <c r="N68" s="262">
        <v>12142</v>
      </c>
      <c r="O68" s="262">
        <v>7098</v>
      </c>
      <c r="P68" s="262">
        <v>5044</v>
      </c>
      <c r="Q68" s="262"/>
      <c r="R68" s="262">
        <v>14559</v>
      </c>
      <c r="S68" s="262">
        <v>7893</v>
      </c>
      <c r="T68" s="262">
        <v>6666</v>
      </c>
      <c r="U68" s="262"/>
      <c r="V68" s="262">
        <v>7901</v>
      </c>
      <c r="W68" s="262">
        <v>4357</v>
      </c>
      <c r="X68" s="262">
        <v>3544</v>
      </c>
      <c r="Y68" s="262"/>
      <c r="Z68" s="262">
        <v>1087</v>
      </c>
      <c r="AA68" s="262">
        <v>647</v>
      </c>
      <c r="AB68" s="262">
        <v>440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3">
        <v>61849</v>
      </c>
      <c r="C69" s="263">
        <v>34499</v>
      </c>
      <c r="D69" s="263">
        <v>27350</v>
      </c>
      <c r="E69" s="263"/>
      <c r="F69" s="263">
        <v>13899</v>
      </c>
      <c r="G69" s="263">
        <v>7796</v>
      </c>
      <c r="H69" s="263">
        <v>6103</v>
      </c>
      <c r="I69" s="263"/>
      <c r="J69" s="263">
        <v>15624</v>
      </c>
      <c r="K69" s="263">
        <v>8662</v>
      </c>
      <c r="L69" s="263">
        <v>6962</v>
      </c>
      <c r="M69" s="263"/>
      <c r="N69" s="263">
        <v>10999</v>
      </c>
      <c r="O69" s="263">
        <v>6416</v>
      </c>
      <c r="P69" s="263">
        <v>4583</v>
      </c>
      <c r="Q69" s="263"/>
      <c r="R69" s="263">
        <v>13011</v>
      </c>
      <c r="S69" s="263">
        <v>6997</v>
      </c>
      <c r="T69" s="263">
        <v>6014</v>
      </c>
      <c r="U69" s="263"/>
      <c r="V69" s="263">
        <v>7321</v>
      </c>
      <c r="W69" s="263">
        <v>4036</v>
      </c>
      <c r="X69" s="263">
        <v>3285</v>
      </c>
      <c r="Y69" s="263"/>
      <c r="Z69" s="263">
        <v>995</v>
      </c>
      <c r="AA69" s="263">
        <v>592</v>
      </c>
      <c r="AB69" s="263">
        <v>403</v>
      </c>
    </row>
    <row r="70" spans="1:33" ht="15" customHeight="1" x14ac:dyDescent="0.2">
      <c r="A70" s="115" t="s">
        <v>74</v>
      </c>
      <c r="B70" s="263">
        <v>3213</v>
      </c>
      <c r="C70" s="263">
        <v>1973</v>
      </c>
      <c r="D70" s="263">
        <v>1240</v>
      </c>
      <c r="E70" s="263"/>
      <c r="F70" s="263">
        <v>646</v>
      </c>
      <c r="G70" s="263">
        <v>381</v>
      </c>
      <c r="H70" s="263">
        <v>265</v>
      </c>
      <c r="I70" s="263"/>
      <c r="J70" s="263">
        <v>696</v>
      </c>
      <c r="K70" s="263">
        <v>421</v>
      </c>
      <c r="L70" s="263">
        <v>275</v>
      </c>
      <c r="M70" s="263"/>
      <c r="N70" s="263">
        <v>644</v>
      </c>
      <c r="O70" s="263">
        <v>402</v>
      </c>
      <c r="P70" s="263">
        <v>242</v>
      </c>
      <c r="Q70" s="263"/>
      <c r="R70" s="263">
        <v>907</v>
      </c>
      <c r="S70" s="263">
        <v>587</v>
      </c>
      <c r="T70" s="263">
        <v>320</v>
      </c>
      <c r="U70" s="263"/>
      <c r="V70" s="263">
        <v>320</v>
      </c>
      <c r="W70" s="263">
        <v>182</v>
      </c>
      <c r="X70" s="263">
        <v>138</v>
      </c>
      <c r="Y70" s="263"/>
      <c r="Z70" s="263">
        <v>0</v>
      </c>
      <c r="AA70" s="263">
        <v>0</v>
      </c>
      <c r="AB70" s="263">
        <v>0</v>
      </c>
    </row>
    <row r="71" spans="1:33" ht="15" customHeight="1" x14ac:dyDescent="0.2">
      <c r="A71" s="115" t="s">
        <v>245</v>
      </c>
      <c r="B71" s="263">
        <v>2649</v>
      </c>
      <c r="C71" s="263">
        <v>1439</v>
      </c>
      <c r="D71" s="263">
        <v>1210</v>
      </c>
      <c r="E71" s="263"/>
      <c r="F71" s="263">
        <v>641</v>
      </c>
      <c r="G71" s="263">
        <v>359</v>
      </c>
      <c r="H71" s="263">
        <v>282</v>
      </c>
      <c r="I71" s="263"/>
      <c r="J71" s="263">
        <v>516</v>
      </c>
      <c r="K71" s="263">
        <v>297</v>
      </c>
      <c r="L71" s="263">
        <v>219</v>
      </c>
      <c r="M71" s="263"/>
      <c r="N71" s="263">
        <v>499</v>
      </c>
      <c r="O71" s="263">
        <v>280</v>
      </c>
      <c r="P71" s="263">
        <v>219</v>
      </c>
      <c r="Q71" s="263"/>
      <c r="R71" s="263">
        <v>641</v>
      </c>
      <c r="S71" s="263">
        <v>309</v>
      </c>
      <c r="T71" s="263">
        <v>332</v>
      </c>
      <c r="U71" s="263"/>
      <c r="V71" s="263">
        <v>260</v>
      </c>
      <c r="W71" s="263">
        <v>139</v>
      </c>
      <c r="X71" s="263">
        <v>121</v>
      </c>
      <c r="Y71" s="263"/>
      <c r="Z71" s="263">
        <v>92</v>
      </c>
      <c r="AA71" s="263">
        <v>55</v>
      </c>
      <c r="AB71" s="263">
        <v>37</v>
      </c>
    </row>
    <row r="72" spans="1:33" ht="15" customHeight="1" x14ac:dyDescent="0.2">
      <c r="A72" s="115"/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</row>
    <row r="73" spans="1:33" ht="15" customHeight="1" x14ac:dyDescent="0.2">
      <c r="A73" s="124" t="s">
        <v>420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</row>
    <row r="74" spans="1:33" s="123" customFormat="1" ht="15" customHeight="1" x14ac:dyDescent="0.2">
      <c r="A74" s="136" t="s">
        <v>19</v>
      </c>
      <c r="B74" s="262">
        <v>17896</v>
      </c>
      <c r="C74" s="262">
        <v>11081</v>
      </c>
      <c r="D74" s="262">
        <v>6815</v>
      </c>
      <c r="E74" s="262"/>
      <c r="F74" s="262">
        <v>3844</v>
      </c>
      <c r="G74" s="262">
        <v>2347</v>
      </c>
      <c r="H74" s="262">
        <v>1497</v>
      </c>
      <c r="I74" s="262"/>
      <c r="J74" s="262">
        <v>4422</v>
      </c>
      <c r="K74" s="262">
        <v>2753</v>
      </c>
      <c r="L74" s="262">
        <v>1669</v>
      </c>
      <c r="M74" s="262"/>
      <c r="N74" s="262">
        <v>3424</v>
      </c>
      <c r="O74" s="262">
        <v>2171</v>
      </c>
      <c r="P74" s="262">
        <v>1253</v>
      </c>
      <c r="Q74" s="262"/>
      <c r="R74" s="262">
        <v>3757</v>
      </c>
      <c r="S74" s="262">
        <v>2275</v>
      </c>
      <c r="T74" s="262">
        <v>1482</v>
      </c>
      <c r="U74" s="262"/>
      <c r="V74" s="262">
        <v>2152</v>
      </c>
      <c r="W74" s="262">
        <v>1351</v>
      </c>
      <c r="X74" s="262">
        <v>801</v>
      </c>
      <c r="Y74" s="262"/>
      <c r="Z74" s="262">
        <v>297</v>
      </c>
      <c r="AA74" s="262">
        <v>184</v>
      </c>
      <c r="AB74" s="262">
        <v>113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3">
        <v>17849</v>
      </c>
      <c r="C75" s="263">
        <v>11053</v>
      </c>
      <c r="D75" s="263">
        <v>6796</v>
      </c>
      <c r="E75" s="263"/>
      <c r="F75" s="263">
        <v>3837</v>
      </c>
      <c r="G75" s="263">
        <v>2342</v>
      </c>
      <c r="H75" s="263">
        <v>1495</v>
      </c>
      <c r="I75" s="263"/>
      <c r="J75" s="263">
        <v>4406</v>
      </c>
      <c r="K75" s="263">
        <v>2746</v>
      </c>
      <c r="L75" s="263">
        <v>1660</v>
      </c>
      <c r="M75" s="263"/>
      <c r="N75" s="263">
        <v>3417</v>
      </c>
      <c r="O75" s="263">
        <v>2165</v>
      </c>
      <c r="P75" s="263">
        <v>1252</v>
      </c>
      <c r="Q75" s="263"/>
      <c r="R75" s="263">
        <v>3745</v>
      </c>
      <c r="S75" s="263">
        <v>2268</v>
      </c>
      <c r="T75" s="263">
        <v>1477</v>
      </c>
      <c r="U75" s="263"/>
      <c r="V75" s="263">
        <v>2147</v>
      </c>
      <c r="W75" s="263">
        <v>1348</v>
      </c>
      <c r="X75" s="263">
        <v>799</v>
      </c>
      <c r="Y75" s="263"/>
      <c r="Z75" s="263">
        <v>297</v>
      </c>
      <c r="AA75" s="263">
        <v>184</v>
      </c>
      <c r="AB75" s="263">
        <v>113</v>
      </c>
    </row>
    <row r="76" spans="1:33" ht="15" customHeight="1" x14ac:dyDescent="0.2">
      <c r="A76" s="115" t="s">
        <v>74</v>
      </c>
      <c r="B76" s="263">
        <v>47</v>
      </c>
      <c r="C76" s="263">
        <v>28</v>
      </c>
      <c r="D76" s="263">
        <v>19</v>
      </c>
      <c r="E76" s="263"/>
      <c r="F76" s="263">
        <v>7</v>
      </c>
      <c r="G76" s="263">
        <v>5</v>
      </c>
      <c r="H76" s="263">
        <v>2</v>
      </c>
      <c r="I76" s="263"/>
      <c r="J76" s="263">
        <v>16</v>
      </c>
      <c r="K76" s="263">
        <v>7</v>
      </c>
      <c r="L76" s="263">
        <v>9</v>
      </c>
      <c r="M76" s="263"/>
      <c r="N76" s="263">
        <v>7</v>
      </c>
      <c r="O76" s="263">
        <v>6</v>
      </c>
      <c r="P76" s="263">
        <v>1</v>
      </c>
      <c r="Q76" s="263"/>
      <c r="R76" s="263">
        <v>12</v>
      </c>
      <c r="S76" s="263">
        <v>7</v>
      </c>
      <c r="T76" s="263">
        <v>5</v>
      </c>
      <c r="U76" s="263"/>
      <c r="V76" s="263">
        <v>5</v>
      </c>
      <c r="W76" s="263">
        <v>3</v>
      </c>
      <c r="X76" s="263">
        <v>2</v>
      </c>
      <c r="Y76" s="263"/>
      <c r="Z76" s="263">
        <v>0</v>
      </c>
      <c r="AA76" s="263">
        <v>0</v>
      </c>
      <c r="AB76" s="263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118">
        <v>0</v>
      </c>
      <c r="G77" s="118">
        <v>0</v>
      </c>
      <c r="H77" s="118">
        <v>0</v>
      </c>
      <c r="I77" s="118"/>
      <c r="J77" s="118">
        <v>0</v>
      </c>
      <c r="K77" s="118">
        <v>0</v>
      </c>
      <c r="L77" s="118">
        <v>0</v>
      </c>
      <c r="M77" s="118"/>
      <c r="N77" s="118">
        <v>0</v>
      </c>
      <c r="O77" s="118">
        <v>0</v>
      </c>
      <c r="P77" s="118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23.48021898450871</v>
      </c>
      <c r="C81" s="173">
        <f t="shared" ref="C81:D81" si="91">+C62/(C62+C12)*100</f>
        <v>27.211277305976907</v>
      </c>
      <c r="D81" s="173">
        <f t="shared" si="91"/>
        <v>19.84025922654688</v>
      </c>
      <c r="E81" s="173"/>
      <c r="F81" s="173">
        <f>+F62/(F62+F12)*100</f>
        <v>25.893622521872832</v>
      </c>
      <c r="G81" s="173">
        <f t="shared" ref="G81:H81" si="92">+G62/(G62+G12)*100</f>
        <v>29.165215060967441</v>
      </c>
      <c r="H81" s="173">
        <f t="shared" si="92"/>
        <v>22.519210569959643</v>
      </c>
      <c r="I81" s="173"/>
      <c r="J81" s="173">
        <f>+J62/(J62+J12)*100</f>
        <v>28.446787726317762</v>
      </c>
      <c r="K81" s="173">
        <f t="shared" ref="K81:L81" si="93">+K62/(K62+K12)*100</f>
        <v>31.956699238812654</v>
      </c>
      <c r="L81" s="173">
        <f t="shared" si="93"/>
        <v>24.821826886458844</v>
      </c>
      <c r="M81" s="173"/>
      <c r="N81" s="173">
        <f>+N62/(N62+N12)*100</f>
        <v>22.245087531261166</v>
      </c>
      <c r="O81" s="173">
        <f t="shared" ref="O81:P81" si="94">+O62/(O62+O12)*100</f>
        <v>26.354098547098463</v>
      </c>
      <c r="P81" s="173">
        <f t="shared" si="94"/>
        <v>18.092747960004594</v>
      </c>
      <c r="Q81" s="173"/>
      <c r="R81" s="173">
        <f>+R62/(R62+R12)*100</f>
        <v>26.987284327159678</v>
      </c>
      <c r="S81" s="173">
        <f t="shared" ref="S81:T81" si="95">+S62/(S62+S12)*100</f>
        <v>31.218913110224133</v>
      </c>
      <c r="T81" s="173">
        <f t="shared" si="95"/>
        <v>23.082806878381824</v>
      </c>
      <c r="U81" s="173"/>
      <c r="V81" s="173">
        <f>+V62/(V62+V12)*100</f>
        <v>16.30868563641673</v>
      </c>
      <c r="W81" s="173">
        <f t="shared" ref="W81:X81" si="96">+W62/(W62+W12)*100</f>
        <v>19.389245558612725</v>
      </c>
      <c r="X81" s="173">
        <f t="shared" si="96"/>
        <v>13.492531751700151</v>
      </c>
      <c r="Y81" s="173"/>
      <c r="Z81" s="173">
        <f>+Z62/(Z62+Z12)*100</f>
        <v>8.1971096896470037</v>
      </c>
      <c r="AA81" s="173">
        <f t="shared" ref="AA81:AB81" si="97">+AA62/(AA62+AA12)*100</f>
        <v>10.961614562722596</v>
      </c>
      <c r="AB81" s="173">
        <f t="shared" si="97"/>
        <v>5.9443190368698264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24.480956900762095</v>
      </c>
      <c r="C82" s="125">
        <f t="shared" ref="C82:D82" si="98">+C63/(C63+C13)*100</f>
        <v>28.40325235696114</v>
      </c>
      <c r="D82" s="125">
        <f t="shared" si="98"/>
        <v>20.672619948539428</v>
      </c>
      <c r="E82" s="125"/>
      <c r="F82" s="125">
        <f>+F63/(F63+F13)*100</f>
        <v>27.040295162446064</v>
      </c>
      <c r="G82" s="125">
        <f t="shared" ref="G82:H82" si="99">+G63/(G63+G13)*100</f>
        <v>30.490225563909775</v>
      </c>
      <c r="H82" s="125">
        <f t="shared" si="99"/>
        <v>23.493398472527133</v>
      </c>
      <c r="I82" s="125"/>
      <c r="J82" s="125">
        <f>+J63/(J63+J13)*100</f>
        <v>29.869665066062211</v>
      </c>
      <c r="K82" s="125">
        <f t="shared" ref="K82:L82" si="100">+K63/(K63+K13)*100</f>
        <v>33.421222241753092</v>
      </c>
      <c r="L82" s="125">
        <f t="shared" si="100"/>
        <v>26.18758352569554</v>
      </c>
      <c r="M82" s="125"/>
      <c r="N82" s="125">
        <f>+N63/(N63+N13)*100</f>
        <v>23.140389739638511</v>
      </c>
      <c r="O82" s="125">
        <f t="shared" ref="O82:P82" si="101">+O63/(O63+O13)*100</f>
        <v>27.406579367614182</v>
      </c>
      <c r="P82" s="125">
        <f t="shared" si="101"/>
        <v>18.82986962695237</v>
      </c>
      <c r="Q82" s="125"/>
      <c r="R82" s="125">
        <f>+R63/(R63+R13)*100</f>
        <v>27.846376281721035</v>
      </c>
      <c r="S82" s="125">
        <f t="shared" ref="S82:T82" si="102">+S63/(S63+S13)*100</f>
        <v>32.336311601284379</v>
      </c>
      <c r="T82" s="125">
        <f t="shared" si="102"/>
        <v>23.765108974969067</v>
      </c>
      <c r="U82" s="125"/>
      <c r="V82" s="125">
        <f>+V63/(V63+V13)*100</f>
        <v>17.320357090589784</v>
      </c>
      <c r="W82" s="125">
        <f t="shared" ref="W82:X82" si="103">+W63/(W63+W13)*100</f>
        <v>20.704506998923243</v>
      </c>
      <c r="X82" s="125">
        <f t="shared" si="103"/>
        <v>14.249825540823446</v>
      </c>
      <c r="Y82" s="125"/>
      <c r="Z82" s="125">
        <f>+Z63/(Z63+Z13)*100</f>
        <v>8.1943299295997978</v>
      </c>
      <c r="AA82" s="125">
        <f t="shared" ref="AA82:AB82" si="104">+AA63/(AA63+AA13)*100</f>
        <v>11.044691147167661</v>
      </c>
      <c r="AB82" s="125">
        <f t="shared" si="104"/>
        <v>5.903214735156161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105">+B64/(B64+B14)*100</f>
        <v>11.969012740022764</v>
      </c>
      <c r="C83" s="125">
        <f t="shared" si="105"/>
        <v>14.348200200774416</v>
      </c>
      <c r="D83" s="125">
        <f t="shared" si="105"/>
        <v>9.4725754269806632</v>
      </c>
      <c r="E83" s="125"/>
      <c r="F83" s="125">
        <f t="shared" ref="F83:H83" si="106">+F64/(F64+F14)*100</f>
        <v>11.870568987456826</v>
      </c>
      <c r="G83" s="125">
        <f t="shared" si="106"/>
        <v>13.458856345885634</v>
      </c>
      <c r="H83" s="125">
        <f t="shared" si="106"/>
        <v>10.140524116976833</v>
      </c>
      <c r="I83" s="125"/>
      <c r="J83" s="125">
        <f t="shared" ref="J83:L83" si="107">+J64/(J64+J14)*100</f>
        <v>13.095457053522164</v>
      </c>
      <c r="K83" s="125">
        <f t="shared" si="107"/>
        <v>15.563636363636363</v>
      </c>
      <c r="L83" s="125">
        <f t="shared" si="107"/>
        <v>10.569408262002234</v>
      </c>
      <c r="M83" s="125"/>
      <c r="N83" s="125">
        <f t="shared" ref="N83:P83" si="108">+N64/(N64+N14)*100</f>
        <v>11.69811320754717</v>
      </c>
      <c r="O83" s="125">
        <f t="shared" si="108"/>
        <v>14.401694316978467</v>
      </c>
      <c r="P83" s="125">
        <f t="shared" si="108"/>
        <v>8.8945827232796475</v>
      </c>
      <c r="Q83" s="125"/>
      <c r="R83" s="125">
        <f t="shared" ref="R83:T83" si="109">+R64/(R64+R14)*100</f>
        <v>17.369117369117369</v>
      </c>
      <c r="S83" s="125">
        <f t="shared" si="109"/>
        <v>21.389989196975154</v>
      </c>
      <c r="T83" s="125">
        <f t="shared" si="109"/>
        <v>12.927605409705647</v>
      </c>
      <c r="U83" s="125"/>
      <c r="V83" s="125">
        <f t="shared" ref="V83:X83" si="110">+V64/(V64+V14)*100</f>
        <v>6.5537406735228867</v>
      </c>
      <c r="W83" s="125">
        <f t="shared" si="110"/>
        <v>7.420778178900922</v>
      </c>
      <c r="X83" s="125">
        <f t="shared" si="110"/>
        <v>5.6772100567721004</v>
      </c>
      <c r="Y83" s="125"/>
      <c r="Z83" s="125">
        <f t="shared" ref="Z83:AB83" si="111">+Z64/(Z64+Z14)*100</f>
        <v>0</v>
      </c>
      <c r="AA83" s="125">
        <f t="shared" si="111"/>
        <v>0</v>
      </c>
      <c r="AB83" s="125">
        <f t="shared" si="111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105"/>
        <v>22.441545238902066</v>
      </c>
      <c r="C84" s="125">
        <f t="shared" si="105"/>
        <v>25.152945289285089</v>
      </c>
      <c r="D84" s="125">
        <f t="shared" si="105"/>
        <v>19.89150090415913</v>
      </c>
      <c r="E84" s="125"/>
      <c r="F84" s="125">
        <f t="shared" ref="F84:H84" si="112">+F65/(F65+F15)*100</f>
        <v>26.697209496043318</v>
      </c>
      <c r="G84" s="125">
        <f t="shared" si="112"/>
        <v>29.991645781119463</v>
      </c>
      <c r="H84" s="125">
        <f t="shared" si="112"/>
        <v>23.421926910299003</v>
      </c>
      <c r="I84" s="125"/>
      <c r="J84" s="125">
        <f t="shared" ref="J84:L84" si="113">+J65/(J65+J15)*100</f>
        <v>23.097582811101162</v>
      </c>
      <c r="K84" s="125">
        <f t="shared" si="113"/>
        <v>27.423822714681439</v>
      </c>
      <c r="L84" s="125">
        <f t="shared" si="113"/>
        <v>19.026933101650741</v>
      </c>
      <c r="M84" s="125"/>
      <c r="N84" s="125">
        <f t="shared" ref="N84:P84" si="114">+N65/(N65+N15)*100</f>
        <v>23.626893939393938</v>
      </c>
      <c r="O84" s="125">
        <f t="shared" si="114"/>
        <v>27.237354085603112</v>
      </c>
      <c r="P84" s="125">
        <f t="shared" si="114"/>
        <v>20.202952029520297</v>
      </c>
      <c r="Q84" s="125"/>
      <c r="R84" s="125">
        <f t="shared" ref="R84:T84" si="115">+R65/(R65+R15)*100</f>
        <v>26.652806652806653</v>
      </c>
      <c r="S84" s="125">
        <f t="shared" si="115"/>
        <v>27.081507449605606</v>
      </c>
      <c r="T84" s="125">
        <f t="shared" si="115"/>
        <v>26.265822784810126</v>
      </c>
      <c r="U84" s="125"/>
      <c r="V84" s="125">
        <f t="shared" ref="V84:X84" si="116">+V65/(V65+V15)*100</f>
        <v>12.877662209014362</v>
      </c>
      <c r="W84" s="125">
        <f t="shared" si="116"/>
        <v>14.755838641188959</v>
      </c>
      <c r="X84" s="125">
        <f t="shared" si="116"/>
        <v>11.234911792014856</v>
      </c>
      <c r="Y84" s="125"/>
      <c r="Z84" s="125">
        <f t="shared" ref="Z84:AB84" si="117">+Z65/(Z65+Z15)*100</f>
        <v>14.533965244865717</v>
      </c>
      <c r="AA84" s="125">
        <f t="shared" si="117"/>
        <v>16.666666666666664</v>
      </c>
      <c r="AB84" s="125">
        <f t="shared" si="117"/>
        <v>12.211221122112212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24.377169107587736</v>
      </c>
      <c r="C87" s="173">
        <f t="shared" ref="C87:D87" si="118">+C68/(C68+C18)*100</f>
        <v>27.70522592573646</v>
      </c>
      <c r="D87" s="173">
        <f t="shared" si="118"/>
        <v>21.145699546573756</v>
      </c>
      <c r="E87" s="173"/>
      <c r="F87" s="173">
        <f>+F68/(F68+F18)*100</f>
        <v>27.42491828147292</v>
      </c>
      <c r="G87" s="173">
        <f t="shared" ref="G87:H87" si="119">+G68/(G68+G18)*100</f>
        <v>30.260918888258647</v>
      </c>
      <c r="H87" s="173">
        <f t="shared" si="119"/>
        <v>24.480029449659487</v>
      </c>
      <c r="I87" s="173"/>
      <c r="J87" s="173">
        <f>+J68/(J68+J18)*100</f>
        <v>29.789266946228572</v>
      </c>
      <c r="K87" s="173">
        <f t="shared" ref="K87:L87" si="120">+K68/(K68+K18)*100</f>
        <v>32.847737778400337</v>
      </c>
      <c r="L87" s="173">
        <f t="shared" si="120"/>
        <v>26.665712957333426</v>
      </c>
      <c r="M87" s="173"/>
      <c r="N87" s="173">
        <f>+N68/(N68+N18)*100</f>
        <v>22.735273190278246</v>
      </c>
      <c r="O87" s="173">
        <f t="shared" ref="O87:P87" si="121">+O68/(O68+O18)*100</f>
        <v>26.522681413945147</v>
      </c>
      <c r="P87" s="173">
        <f t="shared" si="121"/>
        <v>18.931091427713557</v>
      </c>
      <c r="Q87" s="173"/>
      <c r="R87" s="173">
        <f>+R68/(R68+R18)*100</f>
        <v>27.850789096126256</v>
      </c>
      <c r="S87" s="173">
        <f t="shared" ref="S87:T87" si="122">+S68/(S68+S18)*100</f>
        <v>31.582106274007682</v>
      </c>
      <c r="T87" s="173">
        <f t="shared" si="122"/>
        <v>24.432796979804277</v>
      </c>
      <c r="U87" s="173"/>
      <c r="V87" s="173">
        <f>+V68/(V68+V18)*100</f>
        <v>16.568109377621205</v>
      </c>
      <c r="W87" s="173">
        <f t="shared" ref="W87:X87" si="123">+W68/(W68+W18)*100</f>
        <v>19.206524134890898</v>
      </c>
      <c r="X87" s="173">
        <f t="shared" si="123"/>
        <v>14.174299084109906</v>
      </c>
      <c r="Y87" s="173"/>
      <c r="Z87" s="173">
        <f>+Z68/(Z68+Z18)*100</f>
        <v>8.6925229908036794</v>
      </c>
      <c r="AA87" s="173">
        <f t="shared" ref="AA87:AB87" si="124">+AA68/(AA68+AA18)*100</f>
        <v>11.483848065317714</v>
      </c>
      <c r="AB87" s="173">
        <f t="shared" si="124"/>
        <v>6.403725804104206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25.830688272636149</v>
      </c>
      <c r="C88" s="125">
        <f t="shared" ref="C88:D88" si="125">+C69/(C69+C19)*100</f>
        <v>29.355354742090846</v>
      </c>
      <c r="D88" s="125">
        <f t="shared" si="125"/>
        <v>22.433110779376303</v>
      </c>
      <c r="E88" s="129"/>
      <c r="F88" s="125">
        <f>+F69/(F69+F19)*100</f>
        <v>29.175675392010746</v>
      </c>
      <c r="G88" s="125">
        <f t="shared" ref="G88:H88" si="126">+G69/(G69+G19)*100</f>
        <v>32.177645699191018</v>
      </c>
      <c r="H88" s="125">
        <f t="shared" si="126"/>
        <v>26.068941950365215</v>
      </c>
      <c r="I88" s="129"/>
      <c r="J88" s="125">
        <f>+J69/(J69+J19)*100</f>
        <v>31.88961913703719</v>
      </c>
      <c r="K88" s="125">
        <f t="shared" ref="K88:L88" si="127">+K69/(K69+K19)*100</f>
        <v>34.930236309379787</v>
      </c>
      <c r="L88" s="125">
        <f t="shared" si="127"/>
        <v>28.773350967102001</v>
      </c>
      <c r="M88" s="129"/>
      <c r="N88" s="125">
        <f>+N69/(N69+N19)*100</f>
        <v>23.982818019275218</v>
      </c>
      <c r="O88" s="125">
        <f t="shared" ref="O88:P88" si="128">+O69/(O69+O19)*100</f>
        <v>27.943033839989546</v>
      </c>
      <c r="P88" s="125">
        <f t="shared" si="128"/>
        <v>20.012226540325749</v>
      </c>
      <c r="Q88" s="129"/>
      <c r="R88" s="125">
        <f>+R69/(R69+R19)*100</f>
        <v>29.104127055139244</v>
      </c>
      <c r="S88" s="125">
        <f t="shared" ref="S88:T88" si="129">+S69/(S69+S19)*100</f>
        <v>33.098391674550612</v>
      </c>
      <c r="T88" s="125">
        <f t="shared" si="129"/>
        <v>25.520899639295564</v>
      </c>
      <c r="U88" s="129"/>
      <c r="V88" s="125">
        <f>+V69/(V69+V19)*100</f>
        <v>17.927808796160249</v>
      </c>
      <c r="W88" s="125">
        <f t="shared" ref="W88:X88" si="130">+W69/(W69+W19)*100</f>
        <v>20.902169972551661</v>
      </c>
      <c r="X88" s="125">
        <f t="shared" si="130"/>
        <v>15.259906164351744</v>
      </c>
      <c r="Y88" s="129"/>
      <c r="Z88" s="125">
        <f>+Z69/(Z69+Z19)*100</f>
        <v>8.7250087688530336</v>
      </c>
      <c r="AA88" s="125">
        <f t="shared" ref="AA88:AB88" si="131">+AA69/(AA69+AA19)*100</f>
        <v>11.63979551710578</v>
      </c>
      <c r="AB88" s="125">
        <f t="shared" si="131"/>
        <v>6.378600823045268</v>
      </c>
    </row>
    <row r="89" spans="1:33" ht="15" customHeight="1" x14ac:dyDescent="0.25">
      <c r="A89" s="107" t="s">
        <v>74</v>
      </c>
      <c r="B89" s="125">
        <f t="shared" ref="B89:D89" si="132">+B70/(B70+B20)*100</f>
        <v>12.115384615384615</v>
      </c>
      <c r="C89" s="125">
        <f t="shared" si="132"/>
        <v>14.513756068853906</v>
      </c>
      <c r="D89" s="125">
        <f t="shared" si="132"/>
        <v>9.5930682345659903</v>
      </c>
      <c r="E89" s="129"/>
      <c r="F89" s="125">
        <f t="shared" ref="F89:H89" si="133">+F70/(F70+F20)*100</f>
        <v>12.113257078567411</v>
      </c>
      <c r="G89" s="125">
        <f t="shared" si="133"/>
        <v>13.690262306863096</v>
      </c>
      <c r="H89" s="125">
        <f t="shared" si="133"/>
        <v>10.392156862745098</v>
      </c>
      <c r="I89" s="129"/>
      <c r="J89" s="125">
        <f t="shared" ref="J89:L89" si="134">+J70/(J70+J20)*100</f>
        <v>13.159387407827566</v>
      </c>
      <c r="K89" s="125">
        <f t="shared" si="134"/>
        <v>15.738317757009346</v>
      </c>
      <c r="L89" s="125">
        <f t="shared" si="134"/>
        <v>10.520275439938791</v>
      </c>
      <c r="M89" s="129"/>
      <c r="N89" s="125">
        <f t="shared" ref="N89:P89" si="135">+N70/(N70+N20)*100</f>
        <v>11.855670103092782</v>
      </c>
      <c r="O89" s="125">
        <f t="shared" si="135"/>
        <v>14.496934727731697</v>
      </c>
      <c r="P89" s="125">
        <f t="shared" si="135"/>
        <v>9.1011658518239944</v>
      </c>
      <c r="Q89" s="129"/>
      <c r="R89" s="125">
        <f t="shared" ref="R89:T89" si="136">+R70/(R70+R20)*100</f>
        <v>17.560503388189737</v>
      </c>
      <c r="S89" s="125">
        <f t="shared" si="136"/>
        <v>21.652526742899301</v>
      </c>
      <c r="T89" s="125">
        <f t="shared" si="136"/>
        <v>13.039934800325998</v>
      </c>
      <c r="U89" s="129"/>
      <c r="V89" s="125">
        <f t="shared" ref="V89:X89" si="137">+V70/(V70+V20)*100</f>
        <v>6.6211462859507551</v>
      </c>
      <c r="W89" s="125">
        <f t="shared" si="137"/>
        <v>7.4774034511092848</v>
      </c>
      <c r="X89" s="125">
        <f t="shared" si="137"/>
        <v>5.7523968320133383</v>
      </c>
      <c r="Y89" s="129"/>
      <c r="Z89" s="125">
        <f t="shared" ref="Z89:AB89" si="138">+Z70/(Z70+Z20)*100</f>
        <v>0</v>
      </c>
      <c r="AA89" s="125">
        <f t="shared" si="138"/>
        <v>0</v>
      </c>
      <c r="AB89" s="125">
        <f t="shared" si="138"/>
        <v>0</v>
      </c>
    </row>
    <row r="90" spans="1:33" ht="15" customHeight="1" x14ac:dyDescent="0.25">
      <c r="A90" s="107" t="s">
        <v>245</v>
      </c>
      <c r="B90" s="125">
        <f t="shared" ref="B90:D90" si="139">+B71/(B71+B21)*100</f>
        <v>22.441545238902066</v>
      </c>
      <c r="C90" s="125">
        <f t="shared" si="139"/>
        <v>25.152945289285089</v>
      </c>
      <c r="D90" s="125">
        <f t="shared" si="139"/>
        <v>19.89150090415913</v>
      </c>
      <c r="E90" s="129"/>
      <c r="F90" s="125">
        <f t="shared" ref="F90:H90" si="140">+F71/(F71+F21)*100</f>
        <v>26.697209496043318</v>
      </c>
      <c r="G90" s="125">
        <f t="shared" si="140"/>
        <v>29.991645781119463</v>
      </c>
      <c r="H90" s="125">
        <f t="shared" si="140"/>
        <v>23.421926910299003</v>
      </c>
      <c r="I90" s="129"/>
      <c r="J90" s="125">
        <f t="shared" ref="J90:L90" si="141">+J71/(J71+J21)*100</f>
        <v>23.097582811101162</v>
      </c>
      <c r="K90" s="125">
        <f t="shared" si="141"/>
        <v>27.423822714681439</v>
      </c>
      <c r="L90" s="125">
        <f t="shared" si="141"/>
        <v>19.026933101650741</v>
      </c>
      <c r="M90" s="129"/>
      <c r="N90" s="125">
        <f t="shared" ref="N90:P90" si="142">+N71/(N71+N21)*100</f>
        <v>23.626893939393938</v>
      </c>
      <c r="O90" s="125">
        <f t="shared" si="142"/>
        <v>27.237354085603112</v>
      </c>
      <c r="P90" s="125">
        <f t="shared" si="142"/>
        <v>20.202952029520297</v>
      </c>
      <c r="Q90" s="129"/>
      <c r="R90" s="125">
        <f t="shared" ref="R90:T90" si="143">+R71/(R71+R21)*100</f>
        <v>26.652806652806653</v>
      </c>
      <c r="S90" s="125">
        <f t="shared" si="143"/>
        <v>27.081507449605606</v>
      </c>
      <c r="T90" s="125">
        <f t="shared" si="143"/>
        <v>26.265822784810126</v>
      </c>
      <c r="U90" s="129"/>
      <c r="V90" s="125">
        <f t="shared" ref="V90:X90" si="144">+V71/(V71+V21)*100</f>
        <v>12.877662209014362</v>
      </c>
      <c r="W90" s="125">
        <f t="shared" si="144"/>
        <v>14.755838641188959</v>
      </c>
      <c r="X90" s="125">
        <f t="shared" si="144"/>
        <v>11.234911792014856</v>
      </c>
      <c r="Y90" s="129"/>
      <c r="Z90" s="125">
        <f t="shared" ref="Z90:AB90" si="145">+Z71/(Z71+Z21)*100</f>
        <v>14.533965244865717</v>
      </c>
      <c r="AA90" s="125">
        <f t="shared" si="145"/>
        <v>16.666666666666664</v>
      </c>
      <c r="AB90" s="125">
        <f t="shared" si="145"/>
        <v>12.211221122112212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20.610862855300134</v>
      </c>
      <c r="C93" s="173">
        <f t="shared" ref="C93:D93" si="146">+C74/(C74+C24)*100</f>
        <v>25.646900893394438</v>
      </c>
      <c r="D93" s="173">
        <f t="shared" si="146"/>
        <v>15.622850855073128</v>
      </c>
      <c r="E93" s="173"/>
      <c r="F93" s="173">
        <f>+F74/(F74+F24)*100</f>
        <v>21.214128035320087</v>
      </c>
      <c r="G93" s="173">
        <f t="shared" ref="G93:H93" si="147">+G74/(G74+G24)*100</f>
        <v>25.771384649170969</v>
      </c>
      <c r="H93" s="173">
        <f t="shared" si="147"/>
        <v>16.609342061466769</v>
      </c>
      <c r="I93" s="173"/>
      <c r="J93" s="173">
        <f>+J74/(J74+J24)*100</f>
        <v>24.28069404788052</v>
      </c>
      <c r="K93" s="173">
        <f t="shared" ref="K93:L93" si="148">+K74/(K74+K24)*100</f>
        <v>29.253001806396771</v>
      </c>
      <c r="L93" s="173">
        <f t="shared" si="148"/>
        <v>18.963754118850133</v>
      </c>
      <c r="M93" s="173"/>
      <c r="N93" s="173">
        <f>+N74/(N74+N24)*100</f>
        <v>20.66509747118112</v>
      </c>
      <c r="O93" s="173">
        <f t="shared" ref="O93:P93" si="149">+O74/(O74+O24)*100</f>
        <v>25.817576406231417</v>
      </c>
      <c r="P93" s="173">
        <f t="shared" si="149"/>
        <v>15.355392156862745</v>
      </c>
      <c r="Q93" s="173"/>
      <c r="R93" s="173">
        <f>+R74/(R74+R24)*100</f>
        <v>24.092599717840198</v>
      </c>
      <c r="S93" s="173">
        <f t="shared" ref="S93:T93" si="150">+S74/(S74+S24)*100</f>
        <v>30.021113750329903</v>
      </c>
      <c r="T93" s="173">
        <f t="shared" si="150"/>
        <v>18.488023952095809</v>
      </c>
      <c r="U93" s="173"/>
      <c r="V93" s="173">
        <f>+V74/(V74+V24)*100</f>
        <v>15.422101189623048</v>
      </c>
      <c r="W93" s="173">
        <f t="shared" ref="W93:X93" si="151">+W74/(W74+W24)*100</f>
        <v>20.002961208172934</v>
      </c>
      <c r="X93" s="173">
        <f t="shared" si="151"/>
        <v>11.125</v>
      </c>
      <c r="Y93" s="173"/>
      <c r="Z93" s="173">
        <f>+Z74/(Z74+Z24)*100</f>
        <v>6.7823704042018722</v>
      </c>
      <c r="AA93" s="173">
        <f t="shared" ref="AA93:AB93" si="152">+AA74/(AA74+AA24)*100</f>
        <v>9.4504365690806367</v>
      </c>
      <c r="AB93" s="173">
        <f t="shared" si="152"/>
        <v>4.646381578947369</v>
      </c>
    </row>
    <row r="94" spans="1:33" ht="15" customHeight="1" x14ac:dyDescent="0.25">
      <c r="A94" s="107" t="s">
        <v>73</v>
      </c>
      <c r="B94" s="125">
        <f>+B75/(B75+B25)*100</f>
        <v>20.727897713416404</v>
      </c>
      <c r="C94" s="125">
        <f t="shared" ref="C94:D94" si="153">+C75/(C75+C25)*100</f>
        <v>25.792224763149296</v>
      </c>
      <c r="D94" s="125">
        <f t="shared" si="153"/>
        <v>15.710752017014586</v>
      </c>
      <c r="E94" s="129"/>
      <c r="F94" s="125">
        <f>+F75/(F75+F25)*100</f>
        <v>21.373663101604279</v>
      </c>
      <c r="G94" s="125">
        <f t="shared" ref="G94:H94" si="154">+G75/(G75+G25)*100</f>
        <v>25.958767457326537</v>
      </c>
      <c r="H94" s="125">
        <f t="shared" si="154"/>
        <v>16.74132138857783</v>
      </c>
      <c r="I94" s="129"/>
      <c r="J94" s="125">
        <f>+J75/(J75+J25)*100</f>
        <v>24.391054030115146</v>
      </c>
      <c r="K94" s="125">
        <f t="shared" ref="K94:L94" si="155">+K75/(K75+K25)*100</f>
        <v>29.413024850042845</v>
      </c>
      <c r="L94" s="125">
        <f t="shared" si="155"/>
        <v>19.019248395967004</v>
      </c>
      <c r="M94" s="129"/>
      <c r="N94" s="125">
        <f>+N75/(N75+N25)*100</f>
        <v>20.789729861280119</v>
      </c>
      <c r="O94" s="125">
        <f t="shared" ref="O94:P94" si="156">+O75/(O75+O25)*100</f>
        <v>25.931249251407358</v>
      </c>
      <c r="P94" s="125">
        <f t="shared" si="156"/>
        <v>15.481637195498948</v>
      </c>
      <c r="Q94" s="129"/>
      <c r="R94" s="125">
        <f>+R75/(R75+R25)*100</f>
        <v>24.211274890095684</v>
      </c>
      <c r="S94" s="125">
        <f t="shared" ref="S94:T94" si="157">+S75/(S75+S25)*100</f>
        <v>30.191693290734822</v>
      </c>
      <c r="T94" s="125">
        <f t="shared" si="157"/>
        <v>18.564605329311213</v>
      </c>
      <c r="U94" s="129"/>
      <c r="V94" s="125">
        <f>+V75/(V75+V25)*100</f>
        <v>15.52646803586925</v>
      </c>
      <c r="W94" s="125">
        <f t="shared" ref="W94:X94" si="158">+W75/(W75+W25)*100</f>
        <v>20.134428678117999</v>
      </c>
      <c r="X94" s="125">
        <f t="shared" si="158"/>
        <v>11.201458012056637</v>
      </c>
      <c r="Y94" s="129"/>
      <c r="Z94" s="125">
        <f>+Z75/(Z75+Z25)*100</f>
        <v>6.8072427228970884</v>
      </c>
      <c r="AA94" s="125">
        <f t="shared" ref="AA94:AB94" si="159">+AA75/(AA75+AA25)*100</f>
        <v>9.4845360824742269</v>
      </c>
      <c r="AB94" s="125">
        <f t="shared" si="159"/>
        <v>4.6636401155592244</v>
      </c>
    </row>
    <row r="95" spans="1:33" ht="15" customHeight="1" x14ac:dyDescent="0.25">
      <c r="A95" s="107" t="s">
        <v>74</v>
      </c>
      <c r="B95" s="125">
        <f t="shared" ref="B95:D95" si="160">+B76/(B76+B26)*100</f>
        <v>6.5550906555090656</v>
      </c>
      <c r="C95" s="125">
        <f t="shared" si="160"/>
        <v>7.9545454545454541</v>
      </c>
      <c r="D95" s="125">
        <f t="shared" si="160"/>
        <v>5.2054794520547949</v>
      </c>
      <c r="E95" s="129"/>
      <c r="F95" s="125">
        <f t="shared" ref="F95:H95" si="161">+F76/(F76+F26)*100</f>
        <v>4.1666666666666661</v>
      </c>
      <c r="G95" s="125">
        <f t="shared" si="161"/>
        <v>5.8823529411764701</v>
      </c>
      <c r="H95" s="125">
        <f t="shared" si="161"/>
        <v>2.4096385542168677</v>
      </c>
      <c r="I95" s="129"/>
      <c r="J95" s="125">
        <f t="shared" ref="J95:L95" si="162">+J76/(J76+J26)*100</f>
        <v>10.810810810810811</v>
      </c>
      <c r="K95" s="125">
        <f t="shared" si="162"/>
        <v>9.3333333333333339</v>
      </c>
      <c r="L95" s="125">
        <f t="shared" si="162"/>
        <v>12.328767123287671</v>
      </c>
      <c r="M95" s="129"/>
      <c r="N95" s="125">
        <f t="shared" ref="N95:P95" si="163">+N76/(N76+N26)*100</f>
        <v>5.2631578947368416</v>
      </c>
      <c r="O95" s="125">
        <f t="shared" si="163"/>
        <v>10</v>
      </c>
      <c r="P95" s="125">
        <f t="shared" si="163"/>
        <v>1.3698630136986301</v>
      </c>
      <c r="Q95" s="129"/>
      <c r="R95" s="125">
        <f t="shared" ref="R95:T95" si="164">+R76/(R76+R26)*100</f>
        <v>9.5238095238095237</v>
      </c>
      <c r="S95" s="125">
        <f t="shared" si="164"/>
        <v>10.606060606060606</v>
      </c>
      <c r="T95" s="125">
        <f t="shared" si="164"/>
        <v>8.3333333333333321</v>
      </c>
      <c r="U95" s="129"/>
      <c r="V95" s="125">
        <f t="shared" ref="V95:X95" si="165">+V76/(V76+V26)*100</f>
        <v>3.9682539682539679</v>
      </c>
      <c r="W95" s="125">
        <f t="shared" si="165"/>
        <v>5.0847457627118651</v>
      </c>
      <c r="X95" s="125">
        <f t="shared" si="165"/>
        <v>2.9850746268656714</v>
      </c>
      <c r="Y95" s="129"/>
      <c r="Z95" s="125">
        <f t="shared" ref="Z95:AB95" si="166">+Z76/(Z76+Z26)*100</f>
        <v>0</v>
      </c>
      <c r="AA95" s="125">
        <f t="shared" si="166"/>
        <v>0</v>
      </c>
      <c r="AB95" s="125">
        <f t="shared" si="166"/>
        <v>0</v>
      </c>
    </row>
    <row r="96" spans="1:33" ht="15" customHeight="1" thickBot="1" x14ac:dyDescent="0.3">
      <c r="A96" s="122" t="s">
        <v>245</v>
      </c>
      <c r="B96" s="131">
        <v>0</v>
      </c>
      <c r="C96" s="131">
        <v>0</v>
      </c>
      <c r="D96" s="131">
        <v>0</v>
      </c>
      <c r="E96" s="132"/>
      <c r="F96" s="131">
        <v>0</v>
      </c>
      <c r="G96" s="131">
        <v>0</v>
      </c>
      <c r="H96" s="131">
        <v>0</v>
      </c>
      <c r="I96" s="132"/>
      <c r="J96" s="131">
        <v>0</v>
      </c>
      <c r="K96" s="131">
        <v>0</v>
      </c>
      <c r="L96" s="131">
        <v>0</v>
      </c>
      <c r="M96" s="132"/>
      <c r="N96" s="131">
        <v>0</v>
      </c>
      <c r="O96" s="131">
        <v>0</v>
      </c>
      <c r="P96" s="131">
        <v>0</v>
      </c>
      <c r="Q96" s="132"/>
      <c r="R96" s="131">
        <v>0</v>
      </c>
      <c r="S96" s="131">
        <v>0</v>
      </c>
      <c r="T96" s="131">
        <v>0</v>
      </c>
      <c r="U96" s="132"/>
      <c r="V96" s="131">
        <v>0</v>
      </c>
      <c r="W96" s="131">
        <v>0</v>
      </c>
      <c r="X96" s="131">
        <v>0</v>
      </c>
      <c r="Y96" s="132"/>
      <c r="Z96" s="131">
        <v>0</v>
      </c>
      <c r="AA96" s="131">
        <v>0</v>
      </c>
      <c r="AB96" s="131">
        <v>0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D1:AE2"/>
    <mergeCell ref="AD51:AE52"/>
    <mergeCell ref="A10:AB10"/>
    <mergeCell ref="A47:AB47"/>
    <mergeCell ref="A48:AB48"/>
    <mergeCell ref="A29:AB29"/>
    <mergeCell ref="N7:P7"/>
    <mergeCell ref="R7:T7"/>
    <mergeCell ref="V7:X7"/>
    <mergeCell ref="Z7:AB7"/>
    <mergeCell ref="J7:L7"/>
    <mergeCell ref="A7:A8"/>
    <mergeCell ref="B7:D7"/>
    <mergeCell ref="F7:H7"/>
    <mergeCell ref="A1:AB1"/>
    <mergeCell ref="A2:AB2"/>
    <mergeCell ref="A98:AB98"/>
    <mergeCell ref="A51:AB51"/>
    <mergeCell ref="A52:AB52"/>
    <mergeCell ref="A53:AB53"/>
    <mergeCell ref="A54:AB54"/>
    <mergeCell ref="A57:A58"/>
    <mergeCell ref="B57:D57"/>
    <mergeCell ref="A60:AB60"/>
    <mergeCell ref="A79:AB79"/>
    <mergeCell ref="A97:AB97"/>
    <mergeCell ref="A3:AB3"/>
    <mergeCell ref="A4:AB4"/>
    <mergeCell ref="A5:AB5"/>
    <mergeCell ref="Z57:AB57"/>
    <mergeCell ref="A55:AB55"/>
    <mergeCell ref="F57:H57"/>
    <mergeCell ref="J57:L57"/>
    <mergeCell ref="N57:P57"/>
    <mergeCell ref="R57:T57"/>
    <mergeCell ref="V57:X57"/>
  </mergeCells>
  <hyperlinks>
    <hyperlink ref="AD1" r:id="rId1" location="INDICE!A1"/>
    <hyperlink ref="AD1:AE2" location="INDICE!A1" display="INDICE"/>
    <hyperlink ref="AD51" r:id="rId2" location="INDICE!A1"/>
    <hyperlink ref="AD51:AE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1"/>
  <sheetViews>
    <sheetView zoomScaleNormal="100" zoomScaleSheetLayoutView="100" workbookViewId="0">
      <selection activeCell="AE2" sqref="AE2:AF3"/>
    </sheetView>
  </sheetViews>
  <sheetFormatPr baseColWidth="10" defaultRowHeight="15" customHeight="1" x14ac:dyDescent="0.25"/>
  <cols>
    <col min="1" max="1" width="16.28515625" style="123" bestFit="1" customWidth="1"/>
    <col min="2" max="4" width="7.5703125" style="123" customWidth="1"/>
    <col min="5" max="5" width="1.42578125" style="123" customWidth="1"/>
    <col min="6" max="8" width="7.5703125" style="123" customWidth="1"/>
    <col min="9" max="9" width="1.42578125" style="123" customWidth="1"/>
    <col min="10" max="12" width="7.5703125" style="123" customWidth="1"/>
    <col min="13" max="13" width="1.85546875" style="123" customWidth="1"/>
    <col min="14" max="16" width="7.5703125" style="123" customWidth="1"/>
    <col min="17" max="17" width="1.5703125" style="123" customWidth="1"/>
    <col min="18" max="20" width="7.5703125" style="123" customWidth="1"/>
    <col min="21" max="21" width="1.140625" style="123" customWidth="1"/>
    <col min="22" max="24" width="7.5703125" style="123" customWidth="1"/>
    <col min="25" max="25" width="1.42578125" style="123" customWidth="1"/>
    <col min="26" max="28" width="7.570312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3" ht="15" customHeight="1" x14ac:dyDescent="0.2">
      <c r="A1" s="338" t="s">
        <v>262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C1" s="170"/>
    </row>
    <row r="2" spans="1:33" ht="15" customHeight="1" x14ac:dyDescent="0.2">
      <c r="A2" s="338" t="s">
        <v>124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29"/>
      <c r="AE2" s="326" t="s">
        <v>317</v>
      </c>
      <c r="AF2" s="326"/>
      <c r="AG2" s="41"/>
    </row>
    <row r="3" spans="1:33" ht="15" customHeight="1" x14ac:dyDescent="0.2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C3" s="170"/>
      <c r="AD3" s="30"/>
      <c r="AE3" s="326"/>
      <c r="AF3" s="326"/>
      <c r="AG3" s="41"/>
    </row>
    <row r="4" spans="1:33" ht="15" customHeight="1" x14ac:dyDescent="0.2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D4" s="170"/>
      <c r="AE4" s="170"/>
      <c r="AF4" s="170"/>
      <c r="AG4" s="170"/>
    </row>
    <row r="5" spans="1:33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3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3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3" ht="15" customHeight="1" x14ac:dyDescent="0.25">
      <c r="A8" s="345" t="s">
        <v>242</v>
      </c>
      <c r="B8" s="343" t="s">
        <v>243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3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3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3" ht="15" customHeight="1" x14ac:dyDescent="0.25">
      <c r="A11" s="150" t="s">
        <v>244</v>
      </c>
      <c r="B11" s="152">
        <f>SUM(B13:B39)</f>
        <v>364592</v>
      </c>
      <c r="C11" s="152">
        <f>SUM(C13:C39)</f>
        <v>180043</v>
      </c>
      <c r="D11" s="152">
        <f>SUM(D13:D39)</f>
        <v>184549</v>
      </c>
      <c r="E11" s="152"/>
      <c r="F11" s="152">
        <f>SUM(F13:F39)</f>
        <v>73493</v>
      </c>
      <c r="G11" s="152">
        <f>SUM(G13:G39)</f>
        <v>37315</v>
      </c>
      <c r="H11" s="152">
        <f>SUM(H13:H39)</f>
        <v>36178</v>
      </c>
      <c r="I11" s="152"/>
      <c r="J11" s="152">
        <f>SUM(J13:J39)</f>
        <v>74729</v>
      </c>
      <c r="K11" s="152">
        <f>SUM(K13:K39)</f>
        <v>37967</v>
      </c>
      <c r="L11" s="152">
        <f>SUM(L13:L39)</f>
        <v>36762</v>
      </c>
      <c r="M11" s="152"/>
      <c r="N11" s="152">
        <f>SUM(N13:N39)</f>
        <v>69975</v>
      </c>
      <c r="O11" s="152">
        <f>SUM(O13:O39)</f>
        <v>35171</v>
      </c>
      <c r="P11" s="152">
        <f>SUM(P13:P39)</f>
        <v>34804</v>
      </c>
      <c r="Q11" s="152"/>
      <c r="R11" s="152">
        <f>SUM(R13:R39)</f>
        <v>67869</v>
      </c>
      <c r="S11" s="152">
        <f>SUM(S13:S39)</f>
        <v>32570</v>
      </c>
      <c r="T11" s="152">
        <f>SUM(T13:T39)</f>
        <v>35299</v>
      </c>
      <c r="U11" s="152"/>
      <c r="V11" s="152">
        <f>SUM(V13:V39)</f>
        <v>61642</v>
      </c>
      <c r="W11" s="152">
        <f>SUM(W13:W39)</f>
        <v>29439</v>
      </c>
      <c r="X11" s="152">
        <f>SUM(X13:X39)</f>
        <v>32203</v>
      </c>
      <c r="Y11" s="152"/>
      <c r="Z11" s="152">
        <f>SUM(Z13:Z39)</f>
        <v>16884</v>
      </c>
      <c r="AA11" s="152">
        <f>SUM(AA13:AA39)</f>
        <v>7581</v>
      </c>
      <c r="AB11" s="152">
        <f>SUM(AB13:AB39)</f>
        <v>9303</v>
      </c>
    </row>
    <row r="12" spans="1:33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3" ht="15" customHeight="1" x14ac:dyDescent="0.2">
      <c r="A13" s="107" t="s">
        <v>79</v>
      </c>
      <c r="B13" s="263">
        <v>21771</v>
      </c>
      <c r="C13" s="263">
        <v>10977</v>
      </c>
      <c r="D13" s="263">
        <v>10794</v>
      </c>
      <c r="E13" s="263"/>
      <c r="F13" s="263">
        <v>4375</v>
      </c>
      <c r="G13" s="263">
        <v>2223</v>
      </c>
      <c r="H13" s="263">
        <v>2152</v>
      </c>
      <c r="I13" s="263"/>
      <c r="J13" s="263">
        <v>4511</v>
      </c>
      <c r="K13" s="263">
        <v>2291</v>
      </c>
      <c r="L13" s="263">
        <v>2220</v>
      </c>
      <c r="M13" s="263"/>
      <c r="N13" s="263">
        <v>4536</v>
      </c>
      <c r="O13" s="263">
        <v>2310</v>
      </c>
      <c r="P13" s="263">
        <v>2226</v>
      </c>
      <c r="Q13" s="263"/>
      <c r="R13" s="263">
        <v>3844</v>
      </c>
      <c r="S13" s="263">
        <v>1954</v>
      </c>
      <c r="T13" s="263">
        <v>1890</v>
      </c>
      <c r="U13" s="263"/>
      <c r="V13" s="263">
        <v>3519</v>
      </c>
      <c r="W13" s="263">
        <v>1763</v>
      </c>
      <c r="X13" s="263">
        <v>1756</v>
      </c>
      <c r="Y13" s="263"/>
      <c r="Z13" s="263">
        <v>986</v>
      </c>
      <c r="AA13" s="263">
        <v>436</v>
      </c>
      <c r="AB13" s="263">
        <v>550</v>
      </c>
    </row>
    <row r="14" spans="1:33" ht="15" customHeight="1" x14ac:dyDescent="0.2">
      <c r="A14" s="107" t="s">
        <v>80</v>
      </c>
      <c r="B14" s="263">
        <v>23844</v>
      </c>
      <c r="C14" s="263">
        <v>11869</v>
      </c>
      <c r="D14" s="263">
        <v>11975</v>
      </c>
      <c r="E14" s="263"/>
      <c r="F14" s="263">
        <v>4658</v>
      </c>
      <c r="G14" s="263">
        <v>2425</v>
      </c>
      <c r="H14" s="263">
        <v>2233</v>
      </c>
      <c r="I14" s="263"/>
      <c r="J14" s="263">
        <v>4748</v>
      </c>
      <c r="K14" s="263">
        <v>2398</v>
      </c>
      <c r="L14" s="263">
        <v>2350</v>
      </c>
      <c r="M14" s="263"/>
      <c r="N14" s="263">
        <v>4684</v>
      </c>
      <c r="O14" s="263">
        <v>2384</v>
      </c>
      <c r="P14" s="263">
        <v>2300</v>
      </c>
      <c r="Q14" s="263"/>
      <c r="R14" s="263">
        <v>4552</v>
      </c>
      <c r="S14" s="263">
        <v>2265</v>
      </c>
      <c r="T14" s="263">
        <v>2287</v>
      </c>
      <c r="U14" s="263"/>
      <c r="V14" s="263">
        <v>4320</v>
      </c>
      <c r="W14" s="263">
        <v>2045</v>
      </c>
      <c r="X14" s="263">
        <v>2275</v>
      </c>
      <c r="Y14" s="263"/>
      <c r="Z14" s="263">
        <v>882</v>
      </c>
      <c r="AA14" s="263">
        <v>352</v>
      </c>
      <c r="AB14" s="263">
        <v>530</v>
      </c>
    </row>
    <row r="15" spans="1:33" ht="15" customHeight="1" x14ac:dyDescent="0.2">
      <c r="A15" s="107" t="s">
        <v>81</v>
      </c>
      <c r="B15" s="263">
        <v>18145</v>
      </c>
      <c r="C15" s="263">
        <v>8675</v>
      </c>
      <c r="D15" s="263">
        <v>9470</v>
      </c>
      <c r="E15" s="263"/>
      <c r="F15" s="263">
        <v>3993</v>
      </c>
      <c r="G15" s="263">
        <v>2008</v>
      </c>
      <c r="H15" s="263">
        <v>1985</v>
      </c>
      <c r="I15" s="263"/>
      <c r="J15" s="263">
        <v>3875</v>
      </c>
      <c r="K15" s="263">
        <v>1939</v>
      </c>
      <c r="L15" s="263">
        <v>1936</v>
      </c>
      <c r="M15" s="263"/>
      <c r="N15" s="263">
        <v>3497</v>
      </c>
      <c r="O15" s="263">
        <v>1711</v>
      </c>
      <c r="P15" s="263">
        <v>1786</v>
      </c>
      <c r="Q15" s="263"/>
      <c r="R15" s="263">
        <v>3219</v>
      </c>
      <c r="S15" s="263">
        <v>1447</v>
      </c>
      <c r="T15" s="263">
        <v>1772</v>
      </c>
      <c r="U15" s="263"/>
      <c r="V15" s="263">
        <v>2905</v>
      </c>
      <c r="W15" s="263">
        <v>1304</v>
      </c>
      <c r="X15" s="263">
        <v>1601</v>
      </c>
      <c r="Y15" s="263"/>
      <c r="Z15" s="263">
        <v>656</v>
      </c>
      <c r="AA15" s="263">
        <v>266</v>
      </c>
      <c r="AB15" s="263">
        <v>390</v>
      </c>
    </row>
    <row r="16" spans="1:33" ht="15" customHeight="1" x14ac:dyDescent="0.2">
      <c r="A16" s="107" t="s">
        <v>82</v>
      </c>
      <c r="B16" s="263">
        <v>24377</v>
      </c>
      <c r="C16" s="263">
        <v>11881</v>
      </c>
      <c r="D16" s="263">
        <v>12496</v>
      </c>
      <c r="E16" s="263"/>
      <c r="F16" s="263">
        <v>4750</v>
      </c>
      <c r="G16" s="263">
        <v>2421</v>
      </c>
      <c r="H16" s="263">
        <v>2329</v>
      </c>
      <c r="I16" s="263"/>
      <c r="J16" s="263">
        <v>4999</v>
      </c>
      <c r="K16" s="263">
        <v>2529</v>
      </c>
      <c r="L16" s="263">
        <v>2470</v>
      </c>
      <c r="M16" s="263"/>
      <c r="N16" s="263">
        <v>4639</v>
      </c>
      <c r="O16" s="263">
        <v>2255</v>
      </c>
      <c r="P16" s="263">
        <v>2384</v>
      </c>
      <c r="Q16" s="263"/>
      <c r="R16" s="263">
        <v>4332</v>
      </c>
      <c r="S16" s="263">
        <v>2032</v>
      </c>
      <c r="T16" s="263">
        <v>2300</v>
      </c>
      <c r="U16" s="263"/>
      <c r="V16" s="263">
        <v>3816</v>
      </c>
      <c r="W16" s="263">
        <v>1799</v>
      </c>
      <c r="X16" s="263">
        <v>2017</v>
      </c>
      <c r="Y16" s="263"/>
      <c r="Z16" s="263">
        <v>1841</v>
      </c>
      <c r="AA16" s="263">
        <v>845</v>
      </c>
      <c r="AB16" s="263">
        <v>996</v>
      </c>
    </row>
    <row r="17" spans="1:28" ht="15" customHeight="1" x14ac:dyDescent="0.2">
      <c r="A17" s="107" t="s">
        <v>83</v>
      </c>
      <c r="B17" s="263">
        <v>5999</v>
      </c>
      <c r="C17" s="263">
        <v>3078</v>
      </c>
      <c r="D17" s="263">
        <v>2921</v>
      </c>
      <c r="E17" s="263"/>
      <c r="F17" s="263">
        <v>1069</v>
      </c>
      <c r="G17" s="263">
        <v>551</v>
      </c>
      <c r="H17" s="263">
        <v>518</v>
      </c>
      <c r="I17" s="263"/>
      <c r="J17" s="263">
        <v>1140</v>
      </c>
      <c r="K17" s="263">
        <v>593</v>
      </c>
      <c r="L17" s="263">
        <v>547</v>
      </c>
      <c r="M17" s="263"/>
      <c r="N17" s="263">
        <v>1073</v>
      </c>
      <c r="O17" s="263">
        <v>582</v>
      </c>
      <c r="P17" s="263">
        <v>491</v>
      </c>
      <c r="Q17" s="263"/>
      <c r="R17" s="263">
        <v>1221</v>
      </c>
      <c r="S17" s="263">
        <v>610</v>
      </c>
      <c r="T17" s="263">
        <v>611</v>
      </c>
      <c r="U17" s="263"/>
      <c r="V17" s="263">
        <v>1137</v>
      </c>
      <c r="W17" s="263">
        <v>563</v>
      </c>
      <c r="X17" s="263">
        <v>574</v>
      </c>
      <c r="Y17" s="263"/>
      <c r="Z17" s="263">
        <v>359</v>
      </c>
      <c r="AA17" s="263">
        <v>179</v>
      </c>
      <c r="AB17" s="263">
        <v>180</v>
      </c>
    </row>
    <row r="18" spans="1:28" ht="15" customHeight="1" x14ac:dyDescent="0.2">
      <c r="A18" s="107" t="s">
        <v>84</v>
      </c>
      <c r="B18" s="263">
        <v>14036</v>
      </c>
      <c r="C18" s="263">
        <v>7024</v>
      </c>
      <c r="D18" s="263">
        <v>7012</v>
      </c>
      <c r="E18" s="263"/>
      <c r="F18" s="263">
        <v>2601</v>
      </c>
      <c r="G18" s="263">
        <v>1316</v>
      </c>
      <c r="H18" s="263">
        <v>1285</v>
      </c>
      <c r="I18" s="263"/>
      <c r="J18" s="263">
        <v>2712</v>
      </c>
      <c r="K18" s="263">
        <v>1395</v>
      </c>
      <c r="L18" s="263">
        <v>1317</v>
      </c>
      <c r="M18" s="263"/>
      <c r="N18" s="263">
        <v>2717</v>
      </c>
      <c r="O18" s="263">
        <v>1403</v>
      </c>
      <c r="P18" s="263">
        <v>1314</v>
      </c>
      <c r="Q18" s="263"/>
      <c r="R18" s="263">
        <v>2821</v>
      </c>
      <c r="S18" s="263">
        <v>1411</v>
      </c>
      <c r="T18" s="263">
        <v>1410</v>
      </c>
      <c r="U18" s="263"/>
      <c r="V18" s="263">
        <v>2617</v>
      </c>
      <c r="W18" s="263">
        <v>1262</v>
      </c>
      <c r="X18" s="263">
        <v>1355</v>
      </c>
      <c r="Y18" s="263"/>
      <c r="Z18" s="263">
        <v>568</v>
      </c>
      <c r="AA18" s="263">
        <v>237</v>
      </c>
      <c r="AB18" s="263">
        <v>331</v>
      </c>
    </row>
    <row r="19" spans="1:28" ht="15" customHeight="1" x14ac:dyDescent="0.2">
      <c r="A19" s="107" t="s">
        <v>85</v>
      </c>
      <c r="B19" s="263">
        <v>2852</v>
      </c>
      <c r="C19" s="263">
        <v>1363</v>
      </c>
      <c r="D19" s="263">
        <v>1489</v>
      </c>
      <c r="E19" s="263"/>
      <c r="F19" s="263">
        <v>539</v>
      </c>
      <c r="G19" s="263">
        <v>270</v>
      </c>
      <c r="H19" s="263">
        <v>269</v>
      </c>
      <c r="I19" s="263"/>
      <c r="J19" s="263">
        <v>513</v>
      </c>
      <c r="K19" s="263">
        <v>244</v>
      </c>
      <c r="L19" s="263">
        <v>269</v>
      </c>
      <c r="M19" s="263"/>
      <c r="N19" s="263">
        <v>542</v>
      </c>
      <c r="O19" s="263">
        <v>253</v>
      </c>
      <c r="P19" s="263">
        <v>289</v>
      </c>
      <c r="Q19" s="263"/>
      <c r="R19" s="263">
        <v>549</v>
      </c>
      <c r="S19" s="263">
        <v>253</v>
      </c>
      <c r="T19" s="263">
        <v>296</v>
      </c>
      <c r="U19" s="263"/>
      <c r="V19" s="263">
        <v>513</v>
      </c>
      <c r="W19" s="263">
        <v>266</v>
      </c>
      <c r="X19" s="263">
        <v>247</v>
      </c>
      <c r="Y19" s="263"/>
      <c r="Z19" s="263">
        <v>196</v>
      </c>
      <c r="AA19" s="263">
        <v>77</v>
      </c>
      <c r="AB19" s="263">
        <v>119</v>
      </c>
    </row>
    <row r="20" spans="1:28" ht="15" customHeight="1" x14ac:dyDescent="0.2">
      <c r="A20" s="107" t="s">
        <v>86</v>
      </c>
      <c r="B20" s="263">
        <v>33647</v>
      </c>
      <c r="C20" s="263">
        <v>16812</v>
      </c>
      <c r="D20" s="263">
        <v>16835</v>
      </c>
      <c r="E20" s="263"/>
      <c r="F20" s="263">
        <v>7000</v>
      </c>
      <c r="G20" s="263">
        <v>3545</v>
      </c>
      <c r="H20" s="263">
        <v>3455</v>
      </c>
      <c r="I20" s="263"/>
      <c r="J20" s="263">
        <v>6911</v>
      </c>
      <c r="K20" s="263">
        <v>3555</v>
      </c>
      <c r="L20" s="263">
        <v>3356</v>
      </c>
      <c r="M20" s="263"/>
      <c r="N20" s="263">
        <v>6310</v>
      </c>
      <c r="O20" s="263">
        <v>3192</v>
      </c>
      <c r="P20" s="263">
        <v>3118</v>
      </c>
      <c r="Q20" s="263"/>
      <c r="R20" s="263">
        <v>6211</v>
      </c>
      <c r="S20" s="263">
        <v>3045</v>
      </c>
      <c r="T20" s="263">
        <v>3166</v>
      </c>
      <c r="U20" s="263"/>
      <c r="V20" s="263">
        <v>5659</v>
      </c>
      <c r="W20" s="263">
        <v>2743</v>
      </c>
      <c r="X20" s="263">
        <v>2916</v>
      </c>
      <c r="Y20" s="263"/>
      <c r="Z20" s="263">
        <v>1556</v>
      </c>
      <c r="AA20" s="263">
        <v>732</v>
      </c>
      <c r="AB20" s="263">
        <v>824</v>
      </c>
    </row>
    <row r="21" spans="1:28" ht="15" customHeight="1" x14ac:dyDescent="0.2">
      <c r="A21" s="107" t="s">
        <v>87</v>
      </c>
      <c r="B21" s="263">
        <v>16202</v>
      </c>
      <c r="C21" s="263">
        <v>8088</v>
      </c>
      <c r="D21" s="263">
        <v>8114</v>
      </c>
      <c r="E21" s="263"/>
      <c r="F21" s="263">
        <v>3164</v>
      </c>
      <c r="G21" s="263">
        <v>1623</v>
      </c>
      <c r="H21" s="263">
        <v>1541</v>
      </c>
      <c r="I21" s="263"/>
      <c r="J21" s="263">
        <v>3080</v>
      </c>
      <c r="K21" s="263">
        <v>1565</v>
      </c>
      <c r="L21" s="263">
        <v>1515</v>
      </c>
      <c r="M21" s="263"/>
      <c r="N21" s="263">
        <v>3145</v>
      </c>
      <c r="O21" s="263">
        <v>1607</v>
      </c>
      <c r="P21" s="263">
        <v>1538</v>
      </c>
      <c r="Q21" s="263"/>
      <c r="R21" s="263">
        <v>3192</v>
      </c>
      <c r="S21" s="263">
        <v>1570</v>
      </c>
      <c r="T21" s="263">
        <v>1622</v>
      </c>
      <c r="U21" s="263"/>
      <c r="V21" s="263">
        <v>3058</v>
      </c>
      <c r="W21" s="263">
        <v>1457</v>
      </c>
      <c r="X21" s="263">
        <v>1601</v>
      </c>
      <c r="Y21" s="263"/>
      <c r="Z21" s="263">
        <v>563</v>
      </c>
      <c r="AA21" s="263">
        <v>266</v>
      </c>
      <c r="AB21" s="263">
        <v>297</v>
      </c>
    </row>
    <row r="22" spans="1:28" ht="15" customHeight="1" x14ac:dyDescent="0.2">
      <c r="A22" s="107" t="s">
        <v>88</v>
      </c>
      <c r="B22" s="263">
        <v>18252</v>
      </c>
      <c r="C22" s="263">
        <v>8861</v>
      </c>
      <c r="D22" s="263">
        <v>9391</v>
      </c>
      <c r="E22" s="263"/>
      <c r="F22" s="263">
        <v>3836</v>
      </c>
      <c r="G22" s="263">
        <v>1932</v>
      </c>
      <c r="H22" s="263">
        <v>1904</v>
      </c>
      <c r="I22" s="263"/>
      <c r="J22" s="263">
        <v>3828</v>
      </c>
      <c r="K22" s="263">
        <v>1900</v>
      </c>
      <c r="L22" s="263">
        <v>1928</v>
      </c>
      <c r="M22" s="263"/>
      <c r="N22" s="263">
        <v>3286</v>
      </c>
      <c r="O22" s="263">
        <v>1669</v>
      </c>
      <c r="P22" s="263">
        <v>1617</v>
      </c>
      <c r="Q22" s="263"/>
      <c r="R22" s="263">
        <v>3153</v>
      </c>
      <c r="S22" s="263">
        <v>1455</v>
      </c>
      <c r="T22" s="263">
        <v>1698</v>
      </c>
      <c r="U22" s="263"/>
      <c r="V22" s="263">
        <v>3039</v>
      </c>
      <c r="W22" s="263">
        <v>1411</v>
      </c>
      <c r="X22" s="263">
        <v>1628</v>
      </c>
      <c r="Y22" s="263"/>
      <c r="Z22" s="263">
        <v>1110</v>
      </c>
      <c r="AA22" s="263">
        <v>494</v>
      </c>
      <c r="AB22" s="263">
        <v>616</v>
      </c>
    </row>
    <row r="23" spans="1:28" ht="15" customHeight="1" x14ac:dyDescent="0.2">
      <c r="A23" s="107" t="s">
        <v>89</v>
      </c>
      <c r="B23" s="263">
        <v>5456</v>
      </c>
      <c r="C23" s="263">
        <v>2626</v>
      </c>
      <c r="D23" s="263">
        <v>2830</v>
      </c>
      <c r="E23" s="263"/>
      <c r="F23" s="263">
        <v>1252</v>
      </c>
      <c r="G23" s="263">
        <v>604</v>
      </c>
      <c r="H23" s="263">
        <v>648</v>
      </c>
      <c r="I23" s="263"/>
      <c r="J23" s="263">
        <v>1144</v>
      </c>
      <c r="K23" s="263">
        <v>571</v>
      </c>
      <c r="L23" s="263">
        <v>573</v>
      </c>
      <c r="M23" s="263"/>
      <c r="N23" s="263">
        <v>1088</v>
      </c>
      <c r="O23" s="263">
        <v>533</v>
      </c>
      <c r="P23" s="263">
        <v>555</v>
      </c>
      <c r="Q23" s="263"/>
      <c r="R23" s="263">
        <v>875</v>
      </c>
      <c r="S23" s="263">
        <v>414</v>
      </c>
      <c r="T23" s="263">
        <v>461</v>
      </c>
      <c r="U23" s="263"/>
      <c r="V23" s="263">
        <v>859</v>
      </c>
      <c r="W23" s="263">
        <v>400</v>
      </c>
      <c r="X23" s="263">
        <v>459</v>
      </c>
      <c r="Y23" s="263"/>
      <c r="Z23" s="263">
        <v>238</v>
      </c>
      <c r="AA23" s="263">
        <v>104</v>
      </c>
      <c r="AB23" s="263">
        <v>134</v>
      </c>
    </row>
    <row r="24" spans="1:28" ht="15" customHeight="1" x14ac:dyDescent="0.2">
      <c r="A24" s="153" t="s">
        <v>90</v>
      </c>
      <c r="B24" s="263">
        <v>31499</v>
      </c>
      <c r="C24" s="263">
        <v>15966</v>
      </c>
      <c r="D24" s="263">
        <v>15533</v>
      </c>
      <c r="E24" s="263"/>
      <c r="F24" s="263">
        <v>6310</v>
      </c>
      <c r="G24" s="263">
        <v>3268</v>
      </c>
      <c r="H24" s="263">
        <v>3042</v>
      </c>
      <c r="I24" s="263"/>
      <c r="J24" s="263">
        <v>6531</v>
      </c>
      <c r="K24" s="263">
        <v>3404</v>
      </c>
      <c r="L24" s="263">
        <v>3127</v>
      </c>
      <c r="M24" s="263"/>
      <c r="N24" s="263">
        <v>6011</v>
      </c>
      <c r="O24" s="263">
        <v>3064</v>
      </c>
      <c r="P24" s="263">
        <v>2947</v>
      </c>
      <c r="Q24" s="263"/>
      <c r="R24" s="263">
        <v>6006</v>
      </c>
      <c r="S24" s="263">
        <v>2991</v>
      </c>
      <c r="T24" s="263">
        <v>3015</v>
      </c>
      <c r="U24" s="263"/>
      <c r="V24" s="263">
        <v>5291</v>
      </c>
      <c r="W24" s="263">
        <v>2575</v>
      </c>
      <c r="X24" s="263">
        <v>2716</v>
      </c>
      <c r="Y24" s="263"/>
      <c r="Z24" s="263">
        <v>1350</v>
      </c>
      <c r="AA24" s="263">
        <v>664</v>
      </c>
      <c r="AB24" s="263">
        <v>686</v>
      </c>
    </row>
    <row r="25" spans="1:28" ht="15" customHeight="1" x14ac:dyDescent="0.2">
      <c r="A25" s="107" t="s">
        <v>91</v>
      </c>
      <c r="B25" s="263">
        <v>7170</v>
      </c>
      <c r="C25" s="263">
        <v>3658</v>
      </c>
      <c r="D25" s="263">
        <v>3512</v>
      </c>
      <c r="E25" s="263"/>
      <c r="F25" s="263">
        <v>1470</v>
      </c>
      <c r="G25" s="263">
        <v>761</v>
      </c>
      <c r="H25" s="263">
        <v>709</v>
      </c>
      <c r="I25" s="263"/>
      <c r="J25" s="263">
        <v>1581</v>
      </c>
      <c r="K25" s="263">
        <v>821</v>
      </c>
      <c r="L25" s="263">
        <v>760</v>
      </c>
      <c r="M25" s="263"/>
      <c r="N25" s="263">
        <v>1454</v>
      </c>
      <c r="O25" s="263">
        <v>766</v>
      </c>
      <c r="P25" s="263">
        <v>688</v>
      </c>
      <c r="Q25" s="263"/>
      <c r="R25" s="263">
        <v>1323</v>
      </c>
      <c r="S25" s="263">
        <v>652</v>
      </c>
      <c r="T25" s="263">
        <v>671</v>
      </c>
      <c r="U25" s="263"/>
      <c r="V25" s="263">
        <v>1219</v>
      </c>
      <c r="W25" s="263">
        <v>606</v>
      </c>
      <c r="X25" s="263">
        <v>613</v>
      </c>
      <c r="Y25" s="263"/>
      <c r="Z25" s="263">
        <v>123</v>
      </c>
      <c r="AA25" s="263">
        <v>52</v>
      </c>
      <c r="AB25" s="263">
        <v>71</v>
      </c>
    </row>
    <row r="26" spans="1:28" ht="15" customHeight="1" x14ac:dyDescent="0.2">
      <c r="A26" s="107" t="s">
        <v>92</v>
      </c>
      <c r="B26" s="263">
        <v>29882</v>
      </c>
      <c r="C26" s="263">
        <v>14755</v>
      </c>
      <c r="D26" s="263">
        <v>15127</v>
      </c>
      <c r="E26" s="263"/>
      <c r="F26" s="263">
        <v>5907</v>
      </c>
      <c r="G26" s="263">
        <v>3038</v>
      </c>
      <c r="H26" s="263">
        <v>2869</v>
      </c>
      <c r="I26" s="263"/>
      <c r="J26" s="263">
        <v>6220</v>
      </c>
      <c r="K26" s="263">
        <v>3160</v>
      </c>
      <c r="L26" s="263">
        <v>3060</v>
      </c>
      <c r="M26" s="263"/>
      <c r="N26" s="263">
        <v>5753</v>
      </c>
      <c r="O26" s="263">
        <v>2867</v>
      </c>
      <c r="P26" s="263">
        <v>2886</v>
      </c>
      <c r="Q26" s="263"/>
      <c r="R26" s="263">
        <v>5648</v>
      </c>
      <c r="S26" s="263">
        <v>2650</v>
      </c>
      <c r="T26" s="263">
        <v>2998</v>
      </c>
      <c r="U26" s="263"/>
      <c r="V26" s="263">
        <v>4955</v>
      </c>
      <c r="W26" s="263">
        <v>2383</v>
      </c>
      <c r="X26" s="263">
        <v>2572</v>
      </c>
      <c r="Y26" s="263"/>
      <c r="Z26" s="263">
        <v>1399</v>
      </c>
      <c r="AA26" s="263">
        <v>657</v>
      </c>
      <c r="AB26" s="263">
        <v>742</v>
      </c>
    </row>
    <row r="27" spans="1:28" ht="15" customHeight="1" x14ac:dyDescent="0.2">
      <c r="A27" s="107" t="s">
        <v>93</v>
      </c>
      <c r="B27" s="263">
        <v>6235</v>
      </c>
      <c r="C27" s="263">
        <v>3068</v>
      </c>
      <c r="D27" s="263">
        <v>3167</v>
      </c>
      <c r="E27" s="263"/>
      <c r="F27" s="263">
        <v>1277</v>
      </c>
      <c r="G27" s="263">
        <v>628</v>
      </c>
      <c r="H27" s="263">
        <v>649</v>
      </c>
      <c r="I27" s="263"/>
      <c r="J27" s="263">
        <v>1376</v>
      </c>
      <c r="K27" s="263">
        <v>698</v>
      </c>
      <c r="L27" s="263">
        <v>678</v>
      </c>
      <c r="M27" s="263"/>
      <c r="N27" s="263">
        <v>1247</v>
      </c>
      <c r="O27" s="263">
        <v>636</v>
      </c>
      <c r="P27" s="263">
        <v>611</v>
      </c>
      <c r="Q27" s="263"/>
      <c r="R27" s="263">
        <v>1172</v>
      </c>
      <c r="S27" s="263">
        <v>538</v>
      </c>
      <c r="T27" s="263">
        <v>634</v>
      </c>
      <c r="U27" s="263"/>
      <c r="V27" s="263">
        <v>1034</v>
      </c>
      <c r="W27" s="263">
        <v>506</v>
      </c>
      <c r="X27" s="263">
        <v>528</v>
      </c>
      <c r="Y27" s="263"/>
      <c r="Z27" s="263">
        <v>129</v>
      </c>
      <c r="AA27" s="263">
        <v>62</v>
      </c>
      <c r="AB27" s="263">
        <v>67</v>
      </c>
    </row>
    <row r="28" spans="1:28" ht="15" customHeight="1" x14ac:dyDescent="0.2">
      <c r="A28" s="107" t="s">
        <v>94</v>
      </c>
      <c r="B28" s="263">
        <v>10530</v>
      </c>
      <c r="C28" s="263">
        <v>5071</v>
      </c>
      <c r="D28" s="263">
        <v>5459</v>
      </c>
      <c r="E28" s="263"/>
      <c r="F28" s="263">
        <v>2221</v>
      </c>
      <c r="G28" s="263">
        <v>1115</v>
      </c>
      <c r="H28" s="263">
        <v>1106</v>
      </c>
      <c r="I28" s="263"/>
      <c r="J28" s="263">
        <v>2271</v>
      </c>
      <c r="K28" s="263">
        <v>1087</v>
      </c>
      <c r="L28" s="263">
        <v>1184</v>
      </c>
      <c r="M28" s="263"/>
      <c r="N28" s="263">
        <v>2071</v>
      </c>
      <c r="O28" s="263">
        <v>1011</v>
      </c>
      <c r="P28" s="263">
        <v>1060</v>
      </c>
      <c r="Q28" s="263"/>
      <c r="R28" s="263">
        <v>1999</v>
      </c>
      <c r="S28" s="263">
        <v>932</v>
      </c>
      <c r="T28" s="263">
        <v>1067</v>
      </c>
      <c r="U28" s="263"/>
      <c r="V28" s="263">
        <v>1632</v>
      </c>
      <c r="W28" s="263">
        <v>767</v>
      </c>
      <c r="X28" s="263">
        <v>865</v>
      </c>
      <c r="Y28" s="263"/>
      <c r="Z28" s="263">
        <v>336</v>
      </c>
      <c r="AA28" s="263">
        <v>159</v>
      </c>
      <c r="AB28" s="263">
        <v>177</v>
      </c>
    </row>
    <row r="29" spans="1:28" ht="15" customHeight="1" x14ac:dyDescent="0.2">
      <c r="A29" s="107" t="s">
        <v>95</v>
      </c>
      <c r="B29" s="263">
        <v>6376</v>
      </c>
      <c r="C29" s="263">
        <v>3109</v>
      </c>
      <c r="D29" s="263">
        <v>3267</v>
      </c>
      <c r="E29" s="263"/>
      <c r="F29" s="263">
        <v>1119</v>
      </c>
      <c r="G29" s="263">
        <v>567</v>
      </c>
      <c r="H29" s="263">
        <v>552</v>
      </c>
      <c r="I29" s="263"/>
      <c r="J29" s="263">
        <v>1111</v>
      </c>
      <c r="K29" s="263">
        <v>569</v>
      </c>
      <c r="L29" s="263">
        <v>542</v>
      </c>
      <c r="M29" s="263"/>
      <c r="N29" s="263">
        <v>1091</v>
      </c>
      <c r="O29" s="263">
        <v>556</v>
      </c>
      <c r="P29" s="263">
        <v>535</v>
      </c>
      <c r="Q29" s="263"/>
      <c r="R29" s="263">
        <v>1344</v>
      </c>
      <c r="S29" s="263">
        <v>635</v>
      </c>
      <c r="T29" s="263">
        <v>709</v>
      </c>
      <c r="U29" s="263"/>
      <c r="V29" s="263">
        <v>1162</v>
      </c>
      <c r="W29" s="263">
        <v>546</v>
      </c>
      <c r="X29" s="263">
        <v>616</v>
      </c>
      <c r="Y29" s="263"/>
      <c r="Z29" s="263">
        <v>549</v>
      </c>
      <c r="AA29" s="263">
        <v>236</v>
      </c>
      <c r="AB29" s="263">
        <v>313</v>
      </c>
    </row>
    <row r="30" spans="1:28" ht="15" customHeight="1" x14ac:dyDescent="0.2">
      <c r="A30" s="107" t="s">
        <v>96</v>
      </c>
      <c r="B30" s="263">
        <v>8180</v>
      </c>
      <c r="C30" s="263">
        <v>3974</v>
      </c>
      <c r="D30" s="263">
        <v>4206</v>
      </c>
      <c r="E30" s="263"/>
      <c r="F30" s="263">
        <v>1626</v>
      </c>
      <c r="G30" s="263">
        <v>833</v>
      </c>
      <c r="H30" s="263">
        <v>793</v>
      </c>
      <c r="I30" s="263"/>
      <c r="J30" s="263">
        <v>1486</v>
      </c>
      <c r="K30" s="263">
        <v>748</v>
      </c>
      <c r="L30" s="263">
        <v>738</v>
      </c>
      <c r="M30" s="263"/>
      <c r="N30" s="263">
        <v>1386</v>
      </c>
      <c r="O30" s="263">
        <v>710</v>
      </c>
      <c r="P30" s="263">
        <v>676</v>
      </c>
      <c r="Q30" s="263"/>
      <c r="R30" s="263">
        <v>1679</v>
      </c>
      <c r="S30" s="263">
        <v>791</v>
      </c>
      <c r="T30" s="263">
        <v>888</v>
      </c>
      <c r="U30" s="263"/>
      <c r="V30" s="263">
        <v>1419</v>
      </c>
      <c r="W30" s="263">
        <v>642</v>
      </c>
      <c r="X30" s="263">
        <v>777</v>
      </c>
      <c r="Y30" s="263"/>
      <c r="Z30" s="263">
        <v>584</v>
      </c>
      <c r="AA30" s="263">
        <v>250</v>
      </c>
      <c r="AB30" s="263">
        <v>334</v>
      </c>
    </row>
    <row r="31" spans="1:28" ht="15" customHeight="1" x14ac:dyDescent="0.2">
      <c r="A31" s="107" t="s">
        <v>97</v>
      </c>
      <c r="B31" s="263">
        <v>5608</v>
      </c>
      <c r="C31" s="263">
        <v>2768</v>
      </c>
      <c r="D31" s="263">
        <v>2840</v>
      </c>
      <c r="E31" s="263"/>
      <c r="F31" s="263">
        <v>1118</v>
      </c>
      <c r="G31" s="263">
        <v>585</v>
      </c>
      <c r="H31" s="263">
        <v>533</v>
      </c>
      <c r="I31" s="263"/>
      <c r="J31" s="263">
        <v>1050</v>
      </c>
      <c r="K31" s="263">
        <v>537</v>
      </c>
      <c r="L31" s="263">
        <v>513</v>
      </c>
      <c r="M31" s="263"/>
      <c r="N31" s="263">
        <v>1058</v>
      </c>
      <c r="O31" s="263">
        <v>511</v>
      </c>
      <c r="P31" s="263">
        <v>547</v>
      </c>
      <c r="Q31" s="263"/>
      <c r="R31" s="263">
        <v>1037</v>
      </c>
      <c r="S31" s="263">
        <v>471</v>
      </c>
      <c r="T31" s="263">
        <v>566</v>
      </c>
      <c r="U31" s="263"/>
      <c r="V31" s="263">
        <v>1042</v>
      </c>
      <c r="W31" s="263">
        <v>528</v>
      </c>
      <c r="X31" s="263">
        <v>514</v>
      </c>
      <c r="Y31" s="263"/>
      <c r="Z31" s="263">
        <v>303</v>
      </c>
      <c r="AA31" s="263">
        <v>136</v>
      </c>
      <c r="AB31" s="263">
        <v>167</v>
      </c>
    </row>
    <row r="32" spans="1:28" ht="15" customHeight="1" x14ac:dyDescent="0.2">
      <c r="A32" s="107" t="s">
        <v>98</v>
      </c>
      <c r="B32" s="263">
        <v>11184</v>
      </c>
      <c r="C32" s="263">
        <v>5632</v>
      </c>
      <c r="D32" s="263">
        <v>5552</v>
      </c>
      <c r="E32" s="263"/>
      <c r="F32" s="263">
        <v>2258</v>
      </c>
      <c r="G32" s="263">
        <v>1183</v>
      </c>
      <c r="H32" s="263">
        <v>1075</v>
      </c>
      <c r="I32" s="263"/>
      <c r="J32" s="263">
        <v>2354</v>
      </c>
      <c r="K32" s="263">
        <v>1181</v>
      </c>
      <c r="L32" s="263">
        <v>1173</v>
      </c>
      <c r="M32" s="263"/>
      <c r="N32" s="263">
        <v>2219</v>
      </c>
      <c r="O32" s="263">
        <v>1150</v>
      </c>
      <c r="P32" s="263">
        <v>1069</v>
      </c>
      <c r="Q32" s="263"/>
      <c r="R32" s="263">
        <v>2053</v>
      </c>
      <c r="S32" s="263">
        <v>1012</v>
      </c>
      <c r="T32" s="263">
        <v>1041</v>
      </c>
      <c r="U32" s="263"/>
      <c r="V32" s="263">
        <v>1970</v>
      </c>
      <c r="W32" s="263">
        <v>960</v>
      </c>
      <c r="X32" s="263">
        <v>1010</v>
      </c>
      <c r="Y32" s="263"/>
      <c r="Z32" s="263">
        <v>330</v>
      </c>
      <c r="AA32" s="263">
        <v>146</v>
      </c>
      <c r="AB32" s="263">
        <v>184</v>
      </c>
    </row>
    <row r="33" spans="1:28" ht="15" customHeight="1" x14ac:dyDescent="0.2">
      <c r="A33" s="107" t="s">
        <v>99</v>
      </c>
      <c r="B33" s="263">
        <v>12359</v>
      </c>
      <c r="C33" s="263">
        <v>6037</v>
      </c>
      <c r="D33" s="263">
        <v>6322</v>
      </c>
      <c r="E33" s="263"/>
      <c r="F33" s="263">
        <v>2365</v>
      </c>
      <c r="G33" s="263">
        <v>1125</v>
      </c>
      <c r="H33" s="263">
        <v>1240</v>
      </c>
      <c r="I33" s="263"/>
      <c r="J33" s="263">
        <v>2515</v>
      </c>
      <c r="K33" s="263">
        <v>1297</v>
      </c>
      <c r="L33" s="263">
        <v>1218</v>
      </c>
      <c r="M33" s="263"/>
      <c r="N33" s="263">
        <v>2353</v>
      </c>
      <c r="O33" s="263">
        <v>1144</v>
      </c>
      <c r="P33" s="263">
        <v>1209</v>
      </c>
      <c r="Q33" s="263"/>
      <c r="R33" s="263">
        <v>2306</v>
      </c>
      <c r="S33" s="263">
        <v>1115</v>
      </c>
      <c r="T33" s="263">
        <v>1191</v>
      </c>
      <c r="U33" s="263"/>
      <c r="V33" s="263">
        <v>2155</v>
      </c>
      <c r="W33" s="263">
        <v>1067</v>
      </c>
      <c r="X33" s="263">
        <v>1088</v>
      </c>
      <c r="Y33" s="263"/>
      <c r="Z33" s="263">
        <v>665</v>
      </c>
      <c r="AA33" s="263">
        <v>289</v>
      </c>
      <c r="AB33" s="263">
        <v>376</v>
      </c>
    </row>
    <row r="34" spans="1:28" ht="15" customHeight="1" x14ac:dyDescent="0.2">
      <c r="A34" s="107" t="s">
        <v>100</v>
      </c>
      <c r="B34" s="263">
        <v>6789</v>
      </c>
      <c r="C34" s="263">
        <v>3265</v>
      </c>
      <c r="D34" s="263">
        <v>3524</v>
      </c>
      <c r="E34" s="263"/>
      <c r="F34" s="263">
        <v>1457</v>
      </c>
      <c r="G34" s="263">
        <v>709</v>
      </c>
      <c r="H34" s="263">
        <v>748</v>
      </c>
      <c r="I34" s="263"/>
      <c r="J34" s="263">
        <v>1391</v>
      </c>
      <c r="K34" s="263">
        <v>693</v>
      </c>
      <c r="L34" s="263">
        <v>698</v>
      </c>
      <c r="M34" s="263"/>
      <c r="N34" s="263">
        <v>1215</v>
      </c>
      <c r="O34" s="263">
        <v>613</v>
      </c>
      <c r="P34" s="263">
        <v>602</v>
      </c>
      <c r="Q34" s="263"/>
      <c r="R34" s="263">
        <v>1249</v>
      </c>
      <c r="S34" s="263">
        <v>543</v>
      </c>
      <c r="T34" s="263">
        <v>706</v>
      </c>
      <c r="U34" s="263"/>
      <c r="V34" s="263">
        <v>1043</v>
      </c>
      <c r="W34" s="263">
        <v>502</v>
      </c>
      <c r="X34" s="263">
        <v>541</v>
      </c>
      <c r="Y34" s="263"/>
      <c r="Z34" s="263">
        <v>434</v>
      </c>
      <c r="AA34" s="263">
        <v>205</v>
      </c>
      <c r="AB34" s="263">
        <v>229</v>
      </c>
    </row>
    <row r="35" spans="1:28" ht="15" customHeight="1" x14ac:dyDescent="0.2">
      <c r="A35" s="107" t="s">
        <v>101</v>
      </c>
      <c r="B35" s="263">
        <v>7262</v>
      </c>
      <c r="C35" s="263">
        <v>3575</v>
      </c>
      <c r="D35" s="263">
        <v>3687</v>
      </c>
      <c r="E35" s="263"/>
      <c r="F35" s="263">
        <v>1368</v>
      </c>
      <c r="G35" s="263">
        <v>704</v>
      </c>
      <c r="H35" s="263">
        <v>664</v>
      </c>
      <c r="I35" s="263"/>
      <c r="J35" s="263">
        <v>1510</v>
      </c>
      <c r="K35" s="263">
        <v>792</v>
      </c>
      <c r="L35" s="263">
        <v>718</v>
      </c>
      <c r="M35" s="263"/>
      <c r="N35" s="263">
        <v>1328</v>
      </c>
      <c r="O35" s="263">
        <v>641</v>
      </c>
      <c r="P35" s="263">
        <v>687</v>
      </c>
      <c r="Q35" s="263"/>
      <c r="R35" s="263">
        <v>1404</v>
      </c>
      <c r="S35" s="263">
        <v>692</v>
      </c>
      <c r="T35" s="263">
        <v>712</v>
      </c>
      <c r="U35" s="263"/>
      <c r="V35" s="263">
        <v>1359</v>
      </c>
      <c r="W35" s="263">
        <v>619</v>
      </c>
      <c r="X35" s="263">
        <v>740</v>
      </c>
      <c r="Y35" s="263"/>
      <c r="Z35" s="263">
        <v>293</v>
      </c>
      <c r="AA35" s="263">
        <v>127</v>
      </c>
      <c r="AB35" s="263">
        <v>166</v>
      </c>
    </row>
    <row r="36" spans="1:28" ht="15" customHeight="1" x14ac:dyDescent="0.2">
      <c r="A36" s="107" t="s">
        <v>102</v>
      </c>
      <c r="B36" s="263">
        <v>2248</v>
      </c>
      <c r="C36" s="263">
        <v>1086</v>
      </c>
      <c r="D36" s="263">
        <v>1162</v>
      </c>
      <c r="E36" s="263"/>
      <c r="F36" s="263">
        <v>438</v>
      </c>
      <c r="G36" s="263">
        <v>221</v>
      </c>
      <c r="H36" s="263">
        <v>217</v>
      </c>
      <c r="I36" s="263"/>
      <c r="J36" s="263">
        <v>488</v>
      </c>
      <c r="K36" s="263">
        <v>286</v>
      </c>
      <c r="L36" s="263">
        <v>202</v>
      </c>
      <c r="M36" s="263"/>
      <c r="N36" s="263">
        <v>393</v>
      </c>
      <c r="O36" s="263">
        <v>192</v>
      </c>
      <c r="P36" s="263">
        <v>201</v>
      </c>
      <c r="Q36" s="263"/>
      <c r="R36" s="263">
        <v>382</v>
      </c>
      <c r="S36" s="263">
        <v>149</v>
      </c>
      <c r="T36" s="263">
        <v>233</v>
      </c>
      <c r="U36" s="263"/>
      <c r="V36" s="263">
        <v>338</v>
      </c>
      <c r="W36" s="263">
        <v>145</v>
      </c>
      <c r="X36" s="263">
        <v>193</v>
      </c>
      <c r="Y36" s="263"/>
      <c r="Z36" s="263">
        <v>209</v>
      </c>
      <c r="AA36" s="263">
        <v>93</v>
      </c>
      <c r="AB36" s="263">
        <v>116</v>
      </c>
    </row>
    <row r="37" spans="1:28" ht="15" customHeight="1" x14ac:dyDescent="0.2">
      <c r="A37" s="107" t="s">
        <v>103</v>
      </c>
      <c r="B37" s="263">
        <v>17068</v>
      </c>
      <c r="C37" s="263">
        <v>8134</v>
      </c>
      <c r="D37" s="263">
        <v>8934</v>
      </c>
      <c r="E37" s="263"/>
      <c r="F37" s="263">
        <v>3569</v>
      </c>
      <c r="G37" s="263">
        <v>1786</v>
      </c>
      <c r="H37" s="263">
        <v>1783</v>
      </c>
      <c r="I37" s="263"/>
      <c r="J37" s="263">
        <v>3570</v>
      </c>
      <c r="K37" s="263">
        <v>1765</v>
      </c>
      <c r="L37" s="263">
        <v>1805</v>
      </c>
      <c r="M37" s="263"/>
      <c r="N37" s="263">
        <v>3241</v>
      </c>
      <c r="O37" s="263">
        <v>1630</v>
      </c>
      <c r="P37" s="263">
        <v>1611</v>
      </c>
      <c r="Q37" s="263"/>
      <c r="R37" s="263">
        <v>3168</v>
      </c>
      <c r="S37" s="263">
        <v>1432</v>
      </c>
      <c r="T37" s="263">
        <v>1736</v>
      </c>
      <c r="U37" s="263"/>
      <c r="V37" s="263">
        <v>2791</v>
      </c>
      <c r="W37" s="263">
        <v>1236</v>
      </c>
      <c r="X37" s="263">
        <v>1555</v>
      </c>
      <c r="Y37" s="263"/>
      <c r="Z37" s="263">
        <v>729</v>
      </c>
      <c r="AA37" s="263">
        <v>285</v>
      </c>
      <c r="AB37" s="263">
        <v>444</v>
      </c>
    </row>
    <row r="38" spans="1:28" ht="15" customHeight="1" x14ac:dyDescent="0.2">
      <c r="A38" s="107" t="s">
        <v>104</v>
      </c>
      <c r="B38" s="263">
        <v>15098</v>
      </c>
      <c r="C38" s="263">
        <v>7380</v>
      </c>
      <c r="D38" s="263">
        <v>7718</v>
      </c>
      <c r="E38" s="263"/>
      <c r="F38" s="263">
        <v>3159</v>
      </c>
      <c r="G38" s="263">
        <v>1576</v>
      </c>
      <c r="H38" s="263">
        <v>1583</v>
      </c>
      <c r="I38" s="263"/>
      <c r="J38" s="263">
        <v>3212</v>
      </c>
      <c r="K38" s="263">
        <v>1620</v>
      </c>
      <c r="L38" s="263">
        <v>1592</v>
      </c>
      <c r="M38" s="263"/>
      <c r="N38" s="263">
        <v>3157</v>
      </c>
      <c r="O38" s="263">
        <v>1541</v>
      </c>
      <c r="P38" s="263">
        <v>1616</v>
      </c>
      <c r="Q38" s="263"/>
      <c r="R38" s="263">
        <v>2676</v>
      </c>
      <c r="S38" s="263">
        <v>1270</v>
      </c>
      <c r="T38" s="263">
        <v>1406</v>
      </c>
      <c r="U38" s="263"/>
      <c r="V38" s="263">
        <v>2457</v>
      </c>
      <c r="W38" s="263">
        <v>1173</v>
      </c>
      <c r="X38" s="263">
        <v>1284</v>
      </c>
      <c r="Y38" s="263"/>
      <c r="Z38" s="263">
        <v>437</v>
      </c>
      <c r="AA38" s="263">
        <v>200</v>
      </c>
      <c r="AB38" s="263">
        <v>237</v>
      </c>
    </row>
    <row r="39" spans="1:28" ht="15" customHeight="1" thickBot="1" x14ac:dyDescent="0.25">
      <c r="A39" s="122" t="s">
        <v>105</v>
      </c>
      <c r="B39" s="263">
        <v>2523</v>
      </c>
      <c r="C39" s="263">
        <v>1311</v>
      </c>
      <c r="D39" s="263">
        <v>1212</v>
      </c>
      <c r="E39" s="263"/>
      <c r="F39" s="263">
        <v>594</v>
      </c>
      <c r="G39" s="263">
        <v>298</v>
      </c>
      <c r="H39" s="263">
        <v>296</v>
      </c>
      <c r="I39" s="263"/>
      <c r="J39" s="263">
        <v>602</v>
      </c>
      <c r="K39" s="263">
        <v>329</v>
      </c>
      <c r="L39" s="263">
        <v>273</v>
      </c>
      <c r="M39" s="263"/>
      <c r="N39" s="263">
        <v>481</v>
      </c>
      <c r="O39" s="263">
        <v>240</v>
      </c>
      <c r="P39" s="263">
        <v>241</v>
      </c>
      <c r="Q39" s="263"/>
      <c r="R39" s="263">
        <v>454</v>
      </c>
      <c r="S39" s="263">
        <v>241</v>
      </c>
      <c r="T39" s="263">
        <v>213</v>
      </c>
      <c r="U39" s="263"/>
      <c r="V39" s="263">
        <v>333</v>
      </c>
      <c r="W39" s="263">
        <v>171</v>
      </c>
      <c r="X39" s="263">
        <v>162</v>
      </c>
      <c r="Y39" s="263"/>
      <c r="Z39" s="263">
        <v>59</v>
      </c>
      <c r="AA39" s="263">
        <v>32</v>
      </c>
      <c r="AB39" s="263">
        <v>27</v>
      </c>
    </row>
    <row r="40" spans="1:28" ht="15" customHeight="1" x14ac:dyDescent="0.25">
      <c r="A40" s="341" t="s">
        <v>238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5" customHeight="1" x14ac:dyDescent="0.25">
      <c r="A41" s="342" t="s">
        <v>224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</sheetData>
  <mergeCells count="17">
    <mergeCell ref="A1:AB1"/>
    <mergeCell ref="A2:AB2"/>
    <mergeCell ref="A3:AB3"/>
    <mergeCell ref="A4:AB4"/>
    <mergeCell ref="A5:AB5"/>
    <mergeCell ref="AE2:AF3"/>
    <mergeCell ref="A41:AB41"/>
    <mergeCell ref="A8:A9"/>
    <mergeCell ref="B8:D8"/>
    <mergeCell ref="F8:H8"/>
    <mergeCell ref="J8:L8"/>
    <mergeCell ref="N8:P8"/>
    <mergeCell ref="R8:T8"/>
    <mergeCell ref="V8:X8"/>
    <mergeCell ref="Z8:AB8"/>
    <mergeCell ref="A40:AB40"/>
    <mergeCell ref="A6:AB6"/>
  </mergeCells>
  <hyperlinks>
    <hyperlink ref="AE2" r:id="rId1" location="INDICE!A1"/>
    <hyperlink ref="AE2:AF3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3"/>
  <sheetViews>
    <sheetView topLeftCell="V31" zoomScaleNormal="100" zoomScaleSheetLayoutView="100" workbookViewId="0">
      <selection activeCell="BG49" sqref="BG49:BH50"/>
    </sheetView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W1" s="170"/>
      <c r="X1" s="107"/>
      <c r="Y1" s="107"/>
      <c r="Z1" s="107"/>
      <c r="AA1" s="107"/>
      <c r="AB1" s="107"/>
      <c r="BF1" s="29"/>
      <c r="BG1" s="326" t="s">
        <v>317</v>
      </c>
      <c r="BH1" s="326"/>
    </row>
    <row r="2" spans="1:62" ht="15" customHeight="1" x14ac:dyDescent="0.2">
      <c r="W2" s="170"/>
      <c r="X2" s="29"/>
      <c r="Y2" s="107"/>
      <c r="Z2" s="29"/>
      <c r="AA2" s="326" t="s">
        <v>317</v>
      </c>
      <c r="AB2" s="326"/>
      <c r="BF2" s="30"/>
      <c r="BG2" s="326"/>
      <c r="BH2" s="326"/>
    </row>
    <row r="3" spans="1:62" ht="15" customHeight="1" x14ac:dyDescent="0.2">
      <c r="W3" s="170"/>
      <c r="X3" s="30"/>
      <c r="Y3" s="107"/>
      <c r="Z3" s="30"/>
      <c r="AA3" s="326"/>
      <c r="AB3" s="326"/>
      <c r="AD3" s="349"/>
      <c r="AE3" s="349"/>
      <c r="AF3" s="349"/>
      <c r="AG3" s="349"/>
      <c r="AH3" s="349"/>
      <c r="AI3" s="349"/>
      <c r="AJ3" s="349"/>
      <c r="AK3" s="349"/>
      <c r="AL3" s="349"/>
      <c r="AM3" s="349"/>
      <c r="AN3" s="349"/>
      <c r="AO3" s="349"/>
      <c r="AP3" s="349"/>
      <c r="AQ3" s="349"/>
      <c r="AR3" s="349"/>
      <c r="AS3" s="349"/>
      <c r="AT3" s="349"/>
      <c r="AU3" s="349"/>
      <c r="AV3" s="349"/>
      <c r="AW3" s="349"/>
      <c r="AX3" s="349"/>
      <c r="AY3" s="349"/>
      <c r="AZ3" s="349"/>
      <c r="BA3" s="349"/>
      <c r="BB3" s="349"/>
      <c r="BC3" s="349"/>
      <c r="BD3" s="349"/>
      <c r="BE3" s="349"/>
      <c r="BF3" s="29"/>
      <c r="BG3" s="29"/>
      <c r="BH3" s="29"/>
    </row>
    <row r="4" spans="1:62" ht="15" customHeight="1" x14ac:dyDescent="0.2">
      <c r="W4" s="107"/>
      <c r="X4" s="170"/>
      <c r="Y4" s="107"/>
      <c r="Z4" s="170"/>
      <c r="AA4" s="170"/>
      <c r="BF4" s="30"/>
      <c r="BG4" s="30"/>
      <c r="BH4" s="30"/>
    </row>
    <row r="5" spans="1:62" ht="15" customHeight="1" x14ac:dyDescent="0.2">
      <c r="A5" s="348" t="s">
        <v>263</v>
      </c>
      <c r="B5" s="348"/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D5" s="348" t="s">
        <v>266</v>
      </c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</row>
    <row r="6" spans="1:62" ht="15" customHeight="1" x14ac:dyDescent="0.2">
      <c r="A6" s="347" t="s">
        <v>125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  <c r="W6" s="347"/>
      <c r="X6" s="347"/>
      <c r="Y6" s="347"/>
      <c r="Z6" s="347"/>
      <c r="AA6" s="347"/>
      <c r="AB6" s="347"/>
      <c r="AD6" s="347" t="s">
        <v>126</v>
      </c>
      <c r="AE6" s="347"/>
      <c r="AF6" s="347"/>
      <c r="AG6" s="347"/>
      <c r="AH6" s="347"/>
      <c r="AI6" s="347"/>
      <c r="AJ6" s="347"/>
      <c r="AK6" s="347"/>
      <c r="AL6" s="347"/>
      <c r="AM6" s="347"/>
      <c r="AN6" s="347"/>
      <c r="AO6" s="347"/>
      <c r="AP6" s="347"/>
      <c r="AQ6" s="347"/>
      <c r="AR6" s="347"/>
      <c r="AS6" s="347"/>
      <c r="AT6" s="347"/>
      <c r="AU6" s="347"/>
      <c r="AV6" s="347"/>
      <c r="AW6" s="347"/>
      <c r="AX6" s="347"/>
      <c r="AY6" s="347"/>
      <c r="AZ6" s="347"/>
      <c r="BA6" s="347"/>
      <c r="BB6" s="347"/>
      <c r="BC6" s="347"/>
      <c r="BD6" s="347"/>
      <c r="BE6" s="347"/>
    </row>
    <row r="7" spans="1:62" ht="15" customHeight="1" x14ac:dyDescent="0.2">
      <c r="A7" s="338" t="s">
        <v>236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236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</row>
    <row r="8" spans="1:62" ht="15" customHeight="1" x14ac:dyDescent="0.2">
      <c r="A8" s="338" t="s">
        <v>246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246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</row>
    <row r="9" spans="1:62" ht="15" customHeight="1" x14ac:dyDescent="0.2">
      <c r="A9" s="338" t="s">
        <v>230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D9" s="338" t="s">
        <v>230</v>
      </c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</row>
    <row r="10" spans="1:62" ht="15" customHeight="1" x14ac:dyDescent="0.2">
      <c r="A10" s="338" t="s">
        <v>462</v>
      </c>
      <c r="B10" s="338"/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D10" s="338" t="s">
        <v>462</v>
      </c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</row>
    <row r="11" spans="1:62" ht="15" customHeight="1" thickBot="1" x14ac:dyDescent="0.25">
      <c r="A11" s="99"/>
      <c r="B11" s="141"/>
      <c r="C11" s="99"/>
      <c r="D11" s="99"/>
      <c r="E11" s="99"/>
      <c r="F11" s="100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D11" s="99"/>
      <c r="AE11" s="141"/>
      <c r="AF11" s="99"/>
      <c r="AG11" s="99"/>
      <c r="AH11" s="99"/>
      <c r="AI11" s="100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</row>
    <row r="12" spans="1:62" ht="15" customHeight="1" x14ac:dyDescent="0.2">
      <c r="A12" s="345" t="s">
        <v>242</v>
      </c>
      <c r="B12" s="343" t="s">
        <v>243</v>
      </c>
      <c r="C12" s="343"/>
      <c r="D12" s="343"/>
      <c r="E12" s="108"/>
      <c r="F12" s="343" t="s">
        <v>116</v>
      </c>
      <c r="G12" s="343"/>
      <c r="H12" s="343"/>
      <c r="I12" s="108"/>
      <c r="J12" s="343" t="s">
        <v>117</v>
      </c>
      <c r="K12" s="343"/>
      <c r="L12" s="343"/>
      <c r="M12" s="108"/>
      <c r="N12" s="343" t="s">
        <v>118</v>
      </c>
      <c r="O12" s="343"/>
      <c r="P12" s="343"/>
      <c r="Q12" s="108"/>
      <c r="R12" s="343" t="s">
        <v>119</v>
      </c>
      <c r="S12" s="343"/>
      <c r="T12" s="343"/>
      <c r="U12" s="108"/>
      <c r="V12" s="343" t="s">
        <v>120</v>
      </c>
      <c r="W12" s="343"/>
      <c r="X12" s="343"/>
      <c r="Y12" s="108"/>
      <c r="Z12" s="343" t="s">
        <v>121</v>
      </c>
      <c r="AA12" s="343"/>
      <c r="AB12" s="343"/>
      <c r="AD12" s="345" t="s">
        <v>242</v>
      </c>
      <c r="AE12" s="343" t="s">
        <v>243</v>
      </c>
      <c r="AF12" s="343"/>
      <c r="AG12" s="343"/>
      <c r="AH12" s="108"/>
      <c r="AI12" s="343" t="s">
        <v>116</v>
      </c>
      <c r="AJ12" s="343"/>
      <c r="AK12" s="343"/>
      <c r="AL12" s="108"/>
      <c r="AM12" s="343" t="s">
        <v>117</v>
      </c>
      <c r="AN12" s="343"/>
      <c r="AO12" s="343"/>
      <c r="AP12" s="108"/>
      <c r="AQ12" s="343" t="s">
        <v>118</v>
      </c>
      <c r="AR12" s="343"/>
      <c r="AS12" s="343"/>
      <c r="AT12" s="108"/>
      <c r="AU12" s="343" t="s">
        <v>119</v>
      </c>
      <c r="AV12" s="343"/>
      <c r="AW12" s="343"/>
      <c r="AX12" s="108"/>
      <c r="AY12" s="343" t="s">
        <v>120</v>
      </c>
      <c r="AZ12" s="343"/>
      <c r="BA12" s="343"/>
      <c r="BB12" s="108"/>
      <c r="BC12" s="343" t="s">
        <v>121</v>
      </c>
      <c r="BD12" s="343"/>
      <c r="BE12" s="343"/>
    </row>
    <row r="13" spans="1:62" ht="15" customHeight="1" thickBot="1" x14ac:dyDescent="0.25">
      <c r="A13" s="346"/>
      <c r="B13" s="109" t="s">
        <v>70</v>
      </c>
      <c r="C13" s="109" t="s">
        <v>71</v>
      </c>
      <c r="D13" s="109" t="s">
        <v>72</v>
      </c>
      <c r="E13" s="110"/>
      <c r="F13" s="109" t="s">
        <v>70</v>
      </c>
      <c r="G13" s="109" t="s">
        <v>71</v>
      </c>
      <c r="H13" s="109" t="s">
        <v>72</v>
      </c>
      <c r="I13" s="110"/>
      <c r="J13" s="109" t="s">
        <v>70</v>
      </c>
      <c r="K13" s="109" t="s">
        <v>71</v>
      </c>
      <c r="L13" s="109" t="s">
        <v>72</v>
      </c>
      <c r="M13" s="110"/>
      <c r="N13" s="109" t="s">
        <v>70</v>
      </c>
      <c r="O13" s="109" t="s">
        <v>71</v>
      </c>
      <c r="P13" s="109" t="s">
        <v>72</v>
      </c>
      <c r="Q13" s="110"/>
      <c r="R13" s="109" t="s">
        <v>70</v>
      </c>
      <c r="S13" s="109" t="s">
        <v>71</v>
      </c>
      <c r="T13" s="109" t="s">
        <v>72</v>
      </c>
      <c r="U13" s="110"/>
      <c r="V13" s="109" t="s">
        <v>70</v>
      </c>
      <c r="W13" s="109" t="s">
        <v>71</v>
      </c>
      <c r="X13" s="109" t="s">
        <v>72</v>
      </c>
      <c r="Y13" s="110"/>
      <c r="Z13" s="109" t="s">
        <v>70</v>
      </c>
      <c r="AA13" s="109" t="s">
        <v>71</v>
      </c>
      <c r="AB13" s="109" t="s">
        <v>72</v>
      </c>
      <c r="AD13" s="346"/>
      <c r="AE13" s="109" t="s">
        <v>70</v>
      </c>
      <c r="AF13" s="109" t="s">
        <v>71</v>
      </c>
      <c r="AG13" s="109" t="s">
        <v>72</v>
      </c>
      <c r="AH13" s="110"/>
      <c r="AI13" s="109" t="s">
        <v>70</v>
      </c>
      <c r="AJ13" s="109" t="s">
        <v>71</v>
      </c>
      <c r="AK13" s="109" t="s">
        <v>72</v>
      </c>
      <c r="AL13" s="110"/>
      <c r="AM13" s="109" t="s">
        <v>70</v>
      </c>
      <c r="AN13" s="109" t="s">
        <v>71</v>
      </c>
      <c r="AO13" s="109" t="s">
        <v>72</v>
      </c>
      <c r="AP13" s="110"/>
      <c r="AQ13" s="109" t="s">
        <v>70</v>
      </c>
      <c r="AR13" s="109" t="s">
        <v>71</v>
      </c>
      <c r="AS13" s="109" t="s">
        <v>72</v>
      </c>
      <c r="AT13" s="110"/>
      <c r="AU13" s="109" t="s">
        <v>70</v>
      </c>
      <c r="AV13" s="109" t="s">
        <v>71</v>
      </c>
      <c r="AW13" s="109" t="s">
        <v>72</v>
      </c>
      <c r="AX13" s="110"/>
      <c r="AY13" s="109" t="s">
        <v>70</v>
      </c>
      <c r="AZ13" s="109" t="s">
        <v>71</v>
      </c>
      <c r="BA13" s="109" t="s">
        <v>72</v>
      </c>
      <c r="BB13" s="110"/>
      <c r="BC13" s="109" t="s">
        <v>70</v>
      </c>
      <c r="BD13" s="109" t="s">
        <v>71</v>
      </c>
      <c r="BE13" s="109" t="s">
        <v>72</v>
      </c>
    </row>
    <row r="14" spans="1:62" ht="15" customHeight="1" x14ac:dyDescent="0.2">
      <c r="A14" s="126"/>
      <c r="B14" s="112"/>
      <c r="C14" s="112"/>
      <c r="D14" s="112"/>
      <c r="E14" s="113"/>
      <c r="F14" s="112"/>
      <c r="G14" s="112"/>
      <c r="H14" s="112"/>
      <c r="I14" s="113"/>
      <c r="J14" s="112"/>
      <c r="K14" s="112"/>
      <c r="L14" s="112"/>
      <c r="M14" s="113"/>
      <c r="N14" s="112"/>
      <c r="O14" s="112"/>
      <c r="P14" s="112"/>
      <c r="Q14" s="113"/>
      <c r="R14" s="112"/>
      <c r="S14" s="112"/>
      <c r="T14" s="112"/>
      <c r="U14" s="113"/>
      <c r="V14" s="112"/>
      <c r="W14" s="112"/>
      <c r="X14" s="112"/>
      <c r="Y14" s="113"/>
      <c r="Z14" s="112"/>
      <c r="AA14" s="112"/>
      <c r="AB14" s="112"/>
      <c r="AD14" s="103"/>
      <c r="AE14" s="97"/>
      <c r="AF14" s="97"/>
      <c r="AG14" s="97"/>
      <c r="AH14" s="98"/>
      <c r="AI14" s="97"/>
      <c r="AJ14" s="97"/>
      <c r="AK14" s="97"/>
      <c r="AL14" s="98"/>
      <c r="AM14" s="97"/>
      <c r="AN14" s="97"/>
      <c r="AO14" s="97"/>
      <c r="AP14" s="98"/>
      <c r="AQ14" s="97"/>
      <c r="AR14" s="97"/>
      <c r="AS14" s="97"/>
      <c r="AT14" s="98"/>
      <c r="AU14" s="97"/>
      <c r="AV14" s="97"/>
      <c r="AW14" s="97"/>
      <c r="AX14" s="98"/>
      <c r="AY14" s="97"/>
      <c r="AZ14" s="97"/>
      <c r="BA14" s="97"/>
      <c r="BB14" s="98"/>
      <c r="BC14" s="97"/>
      <c r="BD14" s="97"/>
      <c r="BE14" s="97"/>
    </row>
    <row r="15" spans="1:62" s="154" customFormat="1" ht="15" customHeight="1" x14ac:dyDescent="0.25">
      <c r="A15" s="150" t="s">
        <v>244</v>
      </c>
      <c r="B15" s="152">
        <f>+F15+J15+N15+R15+V15+Z15</f>
        <v>278985</v>
      </c>
      <c r="C15" s="152">
        <f>+G15+K15+O15+S15+W15+AA15</f>
        <v>131051</v>
      </c>
      <c r="D15" s="152">
        <f>+H15+L15+P15+T15+X15+AB15</f>
        <v>147934</v>
      </c>
      <c r="E15" s="152"/>
      <c r="F15" s="152">
        <f>SUM(F17:F43)</f>
        <v>54463</v>
      </c>
      <c r="G15" s="152">
        <f>SUM(G17:G43)</f>
        <v>26432</v>
      </c>
      <c r="H15" s="152">
        <f>SUM(H17:H43)</f>
        <v>28031</v>
      </c>
      <c r="I15" s="152"/>
      <c r="J15" s="152">
        <f>SUM(J17:J43)</f>
        <v>53471</v>
      </c>
      <c r="K15" s="152">
        <f>SUM(K17:K43)</f>
        <v>25834</v>
      </c>
      <c r="L15" s="152">
        <f>SUM(L17:L43)</f>
        <v>27637</v>
      </c>
      <c r="M15" s="152"/>
      <c r="N15" s="152">
        <f>SUM(N17:N43)</f>
        <v>54409</v>
      </c>
      <c r="O15" s="152">
        <f>SUM(O17:O43)</f>
        <v>25902</v>
      </c>
      <c r="P15" s="152">
        <f>SUM(P17:P43)</f>
        <v>28507</v>
      </c>
      <c r="Q15" s="152"/>
      <c r="R15" s="152">
        <f>SUM(R17:R43)</f>
        <v>49553</v>
      </c>
      <c r="S15" s="152">
        <f>SUM(S17:S43)</f>
        <v>22402</v>
      </c>
      <c r="T15" s="152">
        <f>SUM(T17:T43)</f>
        <v>27151</v>
      </c>
      <c r="U15" s="152"/>
      <c r="V15" s="152">
        <f>SUM(V17:V43)</f>
        <v>51589</v>
      </c>
      <c r="W15" s="152">
        <f>SUM(W17:W43)</f>
        <v>23731</v>
      </c>
      <c r="X15" s="152">
        <f>SUM(X17:X43)</f>
        <v>27858</v>
      </c>
      <c r="Y15" s="152"/>
      <c r="Z15" s="152">
        <f>SUM(Z17:Z43)</f>
        <v>15500</v>
      </c>
      <c r="AA15" s="152">
        <f>SUM(AA17:AA43)</f>
        <v>6750</v>
      </c>
      <c r="AB15" s="152">
        <f>SUM(AB17:AB43)</f>
        <v>8750</v>
      </c>
      <c r="AD15" s="150" t="s">
        <v>244</v>
      </c>
      <c r="AE15" s="158">
        <f>+B15/(B15+B59)*100</f>
        <v>76.51978101549129</v>
      </c>
      <c r="AF15" s="158">
        <f>+C15/(C15+C59)*100</f>
        <v>72.788722694023093</v>
      </c>
      <c r="AG15" s="158">
        <f>+D15/(D15+D59)*100</f>
        <v>80.159740773453123</v>
      </c>
      <c r="AH15" s="159"/>
      <c r="AI15" s="158">
        <f>+F15/(F15+F59)*100</f>
        <v>74.106377478127172</v>
      </c>
      <c r="AJ15" s="158">
        <f>+G15/(G15+G59)*100</f>
        <v>70.834784939032559</v>
      </c>
      <c r="AK15" s="158">
        <f>+H15/(H15+H59)*100</f>
        <v>77.480789430040346</v>
      </c>
      <c r="AL15" s="159"/>
      <c r="AM15" s="158">
        <f>+J15/(J15+J59)*100</f>
        <v>71.553212273682249</v>
      </c>
      <c r="AN15" s="158">
        <f>+K15/(K15+K59)*100</f>
        <v>68.043300761187339</v>
      </c>
      <c r="AO15" s="158">
        <f>+L15/(L15+L59)*100</f>
        <v>75.178173113541163</v>
      </c>
      <c r="AP15" s="159"/>
      <c r="AQ15" s="158">
        <f>+N15/(N15+N59)*100</f>
        <v>77.754912468738837</v>
      </c>
      <c r="AR15" s="158">
        <f>+O15/(O15+O59)*100</f>
        <v>73.645901452901541</v>
      </c>
      <c r="AS15" s="158">
        <f>+P15/(P15+P59)*100</f>
        <v>81.907252039995399</v>
      </c>
      <c r="AT15" s="159"/>
      <c r="AU15" s="158">
        <f>+R15/(R15+R59)*100</f>
        <v>73.012715672840329</v>
      </c>
      <c r="AV15" s="158">
        <f>+S15/(S15+S59)*100</f>
        <v>68.781086889775864</v>
      </c>
      <c r="AW15" s="158">
        <f>+T15/(T15+T59)*100</f>
        <v>76.917193121618183</v>
      </c>
      <c r="AX15" s="159"/>
      <c r="AY15" s="158">
        <f>+V15/(V15+V59)*100</f>
        <v>83.691314363583274</v>
      </c>
      <c r="AZ15" s="158">
        <f>+W15/(W15+W59)*100</f>
        <v>80.610754441387272</v>
      </c>
      <c r="BA15" s="158">
        <f>+X15/(X15+X59)*100</f>
        <v>86.507468248299844</v>
      </c>
      <c r="BB15" s="159"/>
      <c r="BC15" s="158">
        <f>+Z15/(Z15+Z59)*100</f>
        <v>91.802890310352993</v>
      </c>
      <c r="BD15" s="158">
        <f>+AA15/(AA15+AA59)*100</f>
        <v>89.038385437277398</v>
      </c>
      <c r="BE15" s="158">
        <f>+AB15/(AB15+AB59)*100</f>
        <v>94.055680963130172</v>
      </c>
      <c r="BF15" s="96"/>
      <c r="BG15" s="96"/>
      <c r="BH15" s="96"/>
      <c r="BI15" s="96"/>
      <c r="BJ15" s="96"/>
    </row>
    <row r="16" spans="1:62" ht="15" customHeight="1" x14ac:dyDescent="0.2">
      <c r="A16" s="107"/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D16" s="107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</row>
    <row r="17" spans="1:57" ht="15" customHeight="1" x14ac:dyDescent="0.2">
      <c r="A17" s="107" t="s">
        <v>79</v>
      </c>
      <c r="B17" s="263">
        <v>16317</v>
      </c>
      <c r="C17" s="263">
        <v>7975</v>
      </c>
      <c r="D17" s="263">
        <v>8342</v>
      </c>
      <c r="E17" s="263"/>
      <c r="F17" s="263">
        <v>3177</v>
      </c>
      <c r="G17" s="263">
        <v>1561</v>
      </c>
      <c r="H17" s="263">
        <v>1616</v>
      </c>
      <c r="I17" s="263"/>
      <c r="J17" s="263">
        <v>3172</v>
      </c>
      <c r="K17" s="263">
        <v>1587</v>
      </c>
      <c r="L17" s="263">
        <v>1585</v>
      </c>
      <c r="M17" s="263"/>
      <c r="N17" s="263">
        <v>3405</v>
      </c>
      <c r="O17" s="263">
        <v>1634</v>
      </c>
      <c r="P17" s="263">
        <v>1771</v>
      </c>
      <c r="Q17" s="263"/>
      <c r="R17" s="263">
        <v>2655</v>
      </c>
      <c r="S17" s="263">
        <v>1310</v>
      </c>
      <c r="T17" s="263">
        <v>1345</v>
      </c>
      <c r="U17" s="263"/>
      <c r="V17" s="263">
        <v>2951</v>
      </c>
      <c r="W17" s="263">
        <v>1461</v>
      </c>
      <c r="X17" s="263">
        <v>1490</v>
      </c>
      <c r="Y17" s="263"/>
      <c r="Z17" s="263">
        <v>957</v>
      </c>
      <c r="AA17" s="263">
        <v>422</v>
      </c>
      <c r="AB17" s="263">
        <v>535</v>
      </c>
      <c r="AC17" s="292"/>
      <c r="AD17" s="107" t="s">
        <v>79</v>
      </c>
      <c r="AE17" s="102">
        <f>+B17/(B17+B61)*100</f>
        <v>74.948325754443985</v>
      </c>
      <c r="AF17" s="102">
        <f>+C17/(C17+C61)*100</f>
        <v>72.651908536029879</v>
      </c>
      <c r="AG17" s="102">
        <f>+D17/(D17+D61)*100</f>
        <v>77.283676116360951</v>
      </c>
      <c r="AH17" s="142"/>
      <c r="AI17" s="102">
        <f>+F17/(F17+F61)*100</f>
        <v>72.617142857142852</v>
      </c>
      <c r="AJ17" s="102">
        <f>+G17/(G17+G61)*100</f>
        <v>70.220422852001789</v>
      </c>
      <c r="AK17" s="102">
        <f>+H17/(H17+H61)*100</f>
        <v>75.092936802973981</v>
      </c>
      <c r="AL17" s="105"/>
      <c r="AM17" s="102">
        <f>+J17/(J17+J61)*100</f>
        <v>70.317002881844388</v>
      </c>
      <c r="AN17" s="102">
        <f>+K17/(K17+K61)*100</f>
        <v>69.271060672195546</v>
      </c>
      <c r="AO17" s="102">
        <f>+L17/(L17+L61)*100</f>
        <v>71.396396396396398</v>
      </c>
      <c r="AP17" s="105"/>
      <c r="AQ17" s="102">
        <f>+N17/(N17+N61)*100</f>
        <v>75.06613756613757</v>
      </c>
      <c r="AR17" s="102">
        <f>+O17/(O17+O61)*100</f>
        <v>70.735930735930737</v>
      </c>
      <c r="AS17" s="102">
        <f>+P17/(P17+P61)*100</f>
        <v>79.559748427672957</v>
      </c>
      <c r="AT17" s="105"/>
      <c r="AU17" s="102">
        <f>+R17/(R17+R61)*100</f>
        <v>69.068678459937559</v>
      </c>
      <c r="AV17" s="102">
        <f>+S17/(S17+S61)*100</f>
        <v>67.041965199590578</v>
      </c>
      <c r="AW17" s="102">
        <f>+T17/(T17+T61)*100</f>
        <v>71.164021164021165</v>
      </c>
      <c r="AX17" s="105"/>
      <c r="AY17" s="102">
        <f>+V17/(V17+V61)*100</f>
        <v>83.859050866723507</v>
      </c>
      <c r="AZ17" s="102">
        <f>+W17/(W17+W61)*100</f>
        <v>82.870107770845152</v>
      </c>
      <c r="BA17" s="102">
        <f>+X17/(X17+X61)*100</f>
        <v>84.851936218678816</v>
      </c>
      <c r="BB17" s="142"/>
      <c r="BC17" s="102">
        <f>+Z17/(Z17+Z61)*100</f>
        <v>97.058823529411768</v>
      </c>
      <c r="BD17" s="102">
        <f>+AA17/(AA17+AA61)*100</f>
        <v>96.788990825688074</v>
      </c>
      <c r="BE17" s="102">
        <f>+AB17/(AB17+AB61)*100</f>
        <v>97.27272727272728</v>
      </c>
    </row>
    <row r="18" spans="1:57" ht="15" customHeight="1" x14ac:dyDescent="0.2">
      <c r="A18" s="107" t="s">
        <v>80</v>
      </c>
      <c r="B18" s="263">
        <v>18111</v>
      </c>
      <c r="C18" s="263">
        <v>8645</v>
      </c>
      <c r="D18" s="263">
        <v>9466</v>
      </c>
      <c r="E18" s="263"/>
      <c r="F18" s="263">
        <v>3403</v>
      </c>
      <c r="G18" s="263">
        <v>1690</v>
      </c>
      <c r="H18" s="263">
        <v>1713</v>
      </c>
      <c r="I18" s="263"/>
      <c r="J18" s="263">
        <v>3382</v>
      </c>
      <c r="K18" s="263">
        <v>1686</v>
      </c>
      <c r="L18" s="263">
        <v>1696</v>
      </c>
      <c r="M18" s="263"/>
      <c r="N18" s="263">
        <v>3534</v>
      </c>
      <c r="O18" s="263">
        <v>1737</v>
      </c>
      <c r="P18" s="263">
        <v>1797</v>
      </c>
      <c r="Q18" s="263"/>
      <c r="R18" s="263">
        <v>3320</v>
      </c>
      <c r="S18" s="263">
        <v>1569</v>
      </c>
      <c r="T18" s="263">
        <v>1751</v>
      </c>
      <c r="U18" s="263"/>
      <c r="V18" s="263">
        <v>3661</v>
      </c>
      <c r="W18" s="263">
        <v>1654</v>
      </c>
      <c r="X18" s="263">
        <v>2007</v>
      </c>
      <c r="Y18" s="263"/>
      <c r="Z18" s="263">
        <v>811</v>
      </c>
      <c r="AA18" s="263">
        <v>309</v>
      </c>
      <c r="AB18" s="263">
        <v>502</v>
      </c>
      <c r="AC18" s="292"/>
      <c r="AD18" s="107" t="s">
        <v>80</v>
      </c>
      <c r="AE18" s="102">
        <f t="shared" ref="AE18:AG43" si="0">+B18/(B18+B62)*100</f>
        <v>75.95621540010066</v>
      </c>
      <c r="AF18" s="102">
        <f t="shared" si="0"/>
        <v>72.83680175246441</v>
      </c>
      <c r="AG18" s="102">
        <f t="shared" si="0"/>
        <v>79.048016701461378</v>
      </c>
      <c r="AH18" s="142"/>
      <c r="AI18" s="102">
        <f t="shared" ref="AI18:AI43" si="1">+F18/(F18+F62)*100</f>
        <v>73.057106054100473</v>
      </c>
      <c r="AJ18" s="102">
        <f t="shared" ref="AJ18:AJ43" si="2">+G18/(G18+G62)*100</f>
        <v>69.69072164948453</v>
      </c>
      <c r="AK18" s="102">
        <f t="shared" ref="AK18:AK43" si="3">+H18/(H18+H62)*100</f>
        <v>76.712942230183614</v>
      </c>
      <c r="AL18" s="105"/>
      <c r="AM18" s="102">
        <f t="shared" ref="AM18:AM43" si="4">+J18/(J18+J62)*100</f>
        <v>71.229991575400163</v>
      </c>
      <c r="AN18" s="102">
        <f t="shared" ref="AN18:AN43" si="5">+K18/(K18+K62)*100</f>
        <v>70.308590492076732</v>
      </c>
      <c r="AO18" s="102">
        <f t="shared" ref="AO18:AO43" si="6">+L18/(L18+L62)*100</f>
        <v>72.170212765957444</v>
      </c>
      <c r="AP18" s="105"/>
      <c r="AQ18" s="102">
        <f t="shared" ref="AQ18:AQ43" si="7">+N18/(N18+N62)*100</f>
        <v>75.44833475661828</v>
      </c>
      <c r="AR18" s="102">
        <f t="shared" ref="AR18:AR43" si="8">+O18/(O18+O62)*100</f>
        <v>72.860738255033553</v>
      </c>
      <c r="AS18" s="102">
        <f t="shared" ref="AS18:AS43" si="9">+P18/(P18+P62)*100</f>
        <v>78.130434782608688</v>
      </c>
      <c r="AT18" s="105"/>
      <c r="AU18" s="102">
        <f t="shared" ref="AU18:AU43" si="10">+R18/(R18+R62)*100</f>
        <v>72.934973637961335</v>
      </c>
      <c r="AV18" s="102">
        <f t="shared" ref="AV18:AV43" si="11">+S18/(S18+S62)*100</f>
        <v>69.271523178807954</v>
      </c>
      <c r="AW18" s="102">
        <f t="shared" ref="AW18:AW43" si="12">+T18/(T18+T62)*100</f>
        <v>76.563183209444688</v>
      </c>
      <c r="AX18" s="105"/>
      <c r="AY18" s="102">
        <f t="shared" ref="AY18:AY43" si="13">+V18/(V18+V62)*100</f>
        <v>84.745370370370367</v>
      </c>
      <c r="AZ18" s="102">
        <f t="shared" ref="AZ18:AZ43" si="14">+W18/(W18+W62)*100</f>
        <v>80.880195599022002</v>
      </c>
      <c r="BA18" s="102">
        <f t="shared" ref="BA18:BA43" si="15">+X18/(X18+X62)*100</f>
        <v>88.219780219780219</v>
      </c>
      <c r="BB18" s="142"/>
      <c r="BC18" s="102">
        <f t="shared" ref="BC18:BC43" si="16">+Z18/(Z18+Z62)*100</f>
        <v>91.950113378684804</v>
      </c>
      <c r="BD18" s="102">
        <f t="shared" ref="BD18:BD43" si="17">+AA18/(AA18+AA62)*100</f>
        <v>87.784090909090907</v>
      </c>
      <c r="BE18" s="102">
        <f t="shared" ref="BE18:BE43" si="18">+AB18/(AB18+AB62)*100</f>
        <v>94.716981132075475</v>
      </c>
    </row>
    <row r="19" spans="1:57" ht="15" customHeight="1" x14ac:dyDescent="0.2">
      <c r="A19" s="107" t="s">
        <v>81</v>
      </c>
      <c r="B19" s="263">
        <v>12002</v>
      </c>
      <c r="C19" s="263">
        <v>5407</v>
      </c>
      <c r="D19" s="263">
        <v>6595</v>
      </c>
      <c r="E19" s="263"/>
      <c r="F19" s="263">
        <v>2346</v>
      </c>
      <c r="G19" s="263">
        <v>1132</v>
      </c>
      <c r="H19" s="263">
        <v>1214</v>
      </c>
      <c r="I19" s="263"/>
      <c r="J19" s="263">
        <v>2199</v>
      </c>
      <c r="K19" s="263">
        <v>1036</v>
      </c>
      <c r="L19" s="263">
        <v>1163</v>
      </c>
      <c r="M19" s="263"/>
      <c r="N19" s="263">
        <v>2407</v>
      </c>
      <c r="O19" s="263">
        <v>1133</v>
      </c>
      <c r="P19" s="263">
        <v>1274</v>
      </c>
      <c r="Q19" s="263"/>
      <c r="R19" s="263">
        <v>2085</v>
      </c>
      <c r="S19" s="263">
        <v>847</v>
      </c>
      <c r="T19" s="263">
        <v>1238</v>
      </c>
      <c r="U19" s="263"/>
      <c r="V19" s="263">
        <v>2353</v>
      </c>
      <c r="W19" s="263">
        <v>1012</v>
      </c>
      <c r="X19" s="263">
        <v>1341</v>
      </c>
      <c r="Y19" s="263"/>
      <c r="Z19" s="263">
        <v>612</v>
      </c>
      <c r="AA19" s="263">
        <v>247</v>
      </c>
      <c r="AB19" s="263">
        <v>365</v>
      </c>
      <c r="AC19" s="292"/>
      <c r="AD19" s="107" t="s">
        <v>81</v>
      </c>
      <c r="AE19" s="102">
        <f t="shared" si="0"/>
        <v>66.144943510608982</v>
      </c>
      <c r="AF19" s="102">
        <f t="shared" si="0"/>
        <v>62.328530259365998</v>
      </c>
      <c r="AG19" s="102">
        <f t="shared" si="0"/>
        <v>69.640971488912356</v>
      </c>
      <c r="AH19" s="142"/>
      <c r="AI19" s="102">
        <f t="shared" si="1"/>
        <v>58.752817430503377</v>
      </c>
      <c r="AJ19" s="102">
        <f t="shared" si="2"/>
        <v>56.374501992031881</v>
      </c>
      <c r="AK19" s="102">
        <f t="shared" si="3"/>
        <v>61.158690176322416</v>
      </c>
      <c r="AL19" s="105"/>
      <c r="AM19" s="102">
        <f t="shared" si="4"/>
        <v>56.748387096774188</v>
      </c>
      <c r="AN19" s="102">
        <f t="shared" si="5"/>
        <v>53.429602888086649</v>
      </c>
      <c r="AO19" s="102">
        <f t="shared" si="6"/>
        <v>60.072314049586772</v>
      </c>
      <c r="AP19" s="105"/>
      <c r="AQ19" s="102">
        <f t="shared" si="7"/>
        <v>68.830426079496704</v>
      </c>
      <c r="AR19" s="102">
        <f t="shared" si="8"/>
        <v>66.218585622443015</v>
      </c>
      <c r="AS19" s="102">
        <f t="shared" si="9"/>
        <v>71.332586786114234</v>
      </c>
      <c r="AT19" s="105"/>
      <c r="AU19" s="102">
        <f t="shared" si="10"/>
        <v>64.771668219944075</v>
      </c>
      <c r="AV19" s="102">
        <f t="shared" si="11"/>
        <v>58.534899792674501</v>
      </c>
      <c r="AW19" s="102">
        <f t="shared" si="12"/>
        <v>69.864559819413103</v>
      </c>
      <c r="AX19" s="105"/>
      <c r="AY19" s="102">
        <f t="shared" si="13"/>
        <v>80.998278829604132</v>
      </c>
      <c r="AZ19" s="102">
        <f t="shared" si="14"/>
        <v>77.607361963190186</v>
      </c>
      <c r="BA19" s="102">
        <f t="shared" si="15"/>
        <v>83.760149906308556</v>
      </c>
      <c r="BB19" s="142"/>
      <c r="BC19" s="102">
        <f t="shared" si="16"/>
        <v>93.292682926829272</v>
      </c>
      <c r="BD19" s="102">
        <f t="shared" si="17"/>
        <v>92.857142857142861</v>
      </c>
      <c r="BE19" s="102">
        <f t="shared" si="18"/>
        <v>93.589743589743591</v>
      </c>
    </row>
    <row r="20" spans="1:57" ht="15" customHeight="1" x14ac:dyDescent="0.2">
      <c r="A20" s="107" t="s">
        <v>82</v>
      </c>
      <c r="B20" s="263">
        <v>17790</v>
      </c>
      <c r="C20" s="263">
        <v>8178</v>
      </c>
      <c r="D20" s="263">
        <v>9612</v>
      </c>
      <c r="E20" s="263"/>
      <c r="F20" s="263">
        <v>3148</v>
      </c>
      <c r="G20" s="263">
        <v>1520</v>
      </c>
      <c r="H20" s="263">
        <v>1628</v>
      </c>
      <c r="I20" s="263"/>
      <c r="J20" s="263">
        <v>3413</v>
      </c>
      <c r="K20" s="263">
        <v>1612</v>
      </c>
      <c r="L20" s="263">
        <v>1801</v>
      </c>
      <c r="M20" s="263"/>
      <c r="N20" s="263">
        <v>3502</v>
      </c>
      <c r="O20" s="263">
        <v>1630</v>
      </c>
      <c r="P20" s="263">
        <v>1872</v>
      </c>
      <c r="Q20" s="263"/>
      <c r="R20" s="263">
        <v>3116</v>
      </c>
      <c r="S20" s="263">
        <v>1374</v>
      </c>
      <c r="T20" s="263">
        <v>1742</v>
      </c>
      <c r="U20" s="263"/>
      <c r="V20" s="263">
        <v>3076</v>
      </c>
      <c r="W20" s="263">
        <v>1391</v>
      </c>
      <c r="X20" s="263">
        <v>1685</v>
      </c>
      <c r="Y20" s="263"/>
      <c r="Z20" s="263">
        <v>1535</v>
      </c>
      <c r="AA20" s="263">
        <v>651</v>
      </c>
      <c r="AB20" s="263">
        <v>884</v>
      </c>
      <c r="AC20" s="292"/>
      <c r="AD20" s="107" t="s">
        <v>82</v>
      </c>
      <c r="AE20" s="102">
        <f t="shared" si="0"/>
        <v>72.978627394675314</v>
      </c>
      <c r="AF20" s="102">
        <f t="shared" si="0"/>
        <v>68.832589849339271</v>
      </c>
      <c r="AG20" s="102">
        <f t="shared" si="0"/>
        <v>76.92061459667093</v>
      </c>
      <c r="AH20" s="142"/>
      <c r="AI20" s="102">
        <f t="shared" si="1"/>
        <v>66.273684210526312</v>
      </c>
      <c r="AJ20" s="102">
        <f t="shared" si="2"/>
        <v>62.783973564642714</v>
      </c>
      <c r="AK20" s="102">
        <f t="shared" si="3"/>
        <v>69.901245169600685</v>
      </c>
      <c r="AL20" s="105"/>
      <c r="AM20" s="102">
        <f t="shared" si="4"/>
        <v>68.273654730946191</v>
      </c>
      <c r="AN20" s="102">
        <f t="shared" si="5"/>
        <v>63.740608936338475</v>
      </c>
      <c r="AO20" s="102">
        <f t="shared" si="6"/>
        <v>72.914979757085021</v>
      </c>
      <c r="AP20" s="105"/>
      <c r="AQ20" s="102">
        <f t="shared" si="7"/>
        <v>75.490407415391246</v>
      </c>
      <c r="AR20" s="102">
        <f t="shared" si="8"/>
        <v>72.283813747228379</v>
      </c>
      <c r="AS20" s="102">
        <f t="shared" si="9"/>
        <v>78.523489932885909</v>
      </c>
      <c r="AT20" s="105"/>
      <c r="AU20" s="102">
        <f t="shared" si="10"/>
        <v>71.929824561403507</v>
      </c>
      <c r="AV20" s="102">
        <f t="shared" si="11"/>
        <v>67.618110236220474</v>
      </c>
      <c r="AW20" s="102">
        <f t="shared" si="12"/>
        <v>75.739130434782609</v>
      </c>
      <c r="AX20" s="105"/>
      <c r="AY20" s="102">
        <f t="shared" si="13"/>
        <v>80.607966457023068</v>
      </c>
      <c r="AZ20" s="102">
        <f t="shared" si="14"/>
        <v>77.320733740967214</v>
      </c>
      <c r="BA20" s="102">
        <f t="shared" si="15"/>
        <v>83.53991075855231</v>
      </c>
      <c r="BB20" s="142"/>
      <c r="BC20" s="102">
        <f t="shared" si="16"/>
        <v>83.378598587724056</v>
      </c>
      <c r="BD20" s="102">
        <f t="shared" si="17"/>
        <v>77.041420118343197</v>
      </c>
      <c r="BE20" s="102">
        <f t="shared" si="18"/>
        <v>88.755020080321287</v>
      </c>
    </row>
    <row r="21" spans="1:57" ht="15" customHeight="1" x14ac:dyDescent="0.2">
      <c r="A21" s="107" t="s">
        <v>83</v>
      </c>
      <c r="B21" s="263">
        <v>4908</v>
      </c>
      <c r="C21" s="263">
        <v>2396</v>
      </c>
      <c r="D21" s="263">
        <v>2512</v>
      </c>
      <c r="E21" s="263"/>
      <c r="F21" s="263">
        <v>879</v>
      </c>
      <c r="G21" s="263">
        <v>432</v>
      </c>
      <c r="H21" s="263">
        <v>447</v>
      </c>
      <c r="I21" s="263"/>
      <c r="J21" s="263">
        <v>898</v>
      </c>
      <c r="K21" s="263">
        <v>447</v>
      </c>
      <c r="L21" s="263">
        <v>451</v>
      </c>
      <c r="M21" s="263"/>
      <c r="N21" s="263">
        <v>863</v>
      </c>
      <c r="O21" s="263">
        <v>443</v>
      </c>
      <c r="P21" s="263">
        <v>420</v>
      </c>
      <c r="Q21" s="263"/>
      <c r="R21" s="263">
        <v>958</v>
      </c>
      <c r="S21" s="263">
        <v>453</v>
      </c>
      <c r="T21" s="263">
        <v>505</v>
      </c>
      <c r="U21" s="263"/>
      <c r="V21" s="263">
        <v>976</v>
      </c>
      <c r="W21" s="263">
        <v>455</v>
      </c>
      <c r="X21" s="263">
        <v>521</v>
      </c>
      <c r="Y21" s="263"/>
      <c r="Z21" s="263">
        <v>334</v>
      </c>
      <c r="AA21" s="263">
        <v>166</v>
      </c>
      <c r="AB21" s="263">
        <v>168</v>
      </c>
      <c r="AC21" s="292"/>
      <c r="AD21" s="107" t="s">
        <v>83</v>
      </c>
      <c r="AE21" s="102">
        <f t="shared" si="0"/>
        <v>81.813635605934323</v>
      </c>
      <c r="AF21" s="102">
        <f t="shared" si="0"/>
        <v>77.842755035737483</v>
      </c>
      <c r="AG21" s="102">
        <f t="shared" si="0"/>
        <v>85.997945908935293</v>
      </c>
      <c r="AH21" s="142"/>
      <c r="AI21" s="102">
        <f t="shared" si="1"/>
        <v>82.226379794200184</v>
      </c>
      <c r="AJ21" s="102">
        <f t="shared" si="2"/>
        <v>78.402903811252273</v>
      </c>
      <c r="AK21" s="102">
        <f t="shared" si="3"/>
        <v>86.293436293436301</v>
      </c>
      <c r="AL21" s="105"/>
      <c r="AM21" s="102">
        <f t="shared" si="4"/>
        <v>78.771929824561397</v>
      </c>
      <c r="AN21" s="102">
        <f t="shared" si="5"/>
        <v>75.379426644182118</v>
      </c>
      <c r="AO21" s="102">
        <f t="shared" si="6"/>
        <v>82.449725776965266</v>
      </c>
      <c r="AP21" s="105"/>
      <c r="AQ21" s="102">
        <f t="shared" si="7"/>
        <v>80.428704566635602</v>
      </c>
      <c r="AR21" s="102">
        <f t="shared" si="8"/>
        <v>76.116838487972501</v>
      </c>
      <c r="AS21" s="102">
        <f t="shared" si="9"/>
        <v>85.539714867617107</v>
      </c>
      <c r="AT21" s="105"/>
      <c r="AU21" s="102">
        <f t="shared" si="10"/>
        <v>78.46027846027846</v>
      </c>
      <c r="AV21" s="102">
        <f t="shared" si="11"/>
        <v>74.26229508196721</v>
      </c>
      <c r="AW21" s="102">
        <f t="shared" si="12"/>
        <v>82.651391162029469</v>
      </c>
      <c r="AX21" s="105"/>
      <c r="AY21" s="102">
        <f t="shared" si="13"/>
        <v>85.83992963940193</v>
      </c>
      <c r="AZ21" s="102">
        <f t="shared" si="14"/>
        <v>80.817051509769087</v>
      </c>
      <c r="BA21" s="102">
        <f t="shared" si="15"/>
        <v>90.766550522648089</v>
      </c>
      <c r="BB21" s="142"/>
      <c r="BC21" s="102">
        <f t="shared" si="16"/>
        <v>93.036211699164355</v>
      </c>
      <c r="BD21" s="102">
        <f t="shared" si="17"/>
        <v>92.737430167597765</v>
      </c>
      <c r="BE21" s="102">
        <f t="shared" si="18"/>
        <v>93.333333333333329</v>
      </c>
    </row>
    <row r="22" spans="1:57" ht="15" customHeight="1" x14ac:dyDescent="0.2">
      <c r="A22" s="107" t="s">
        <v>84</v>
      </c>
      <c r="B22" s="263">
        <v>11644</v>
      </c>
      <c r="C22" s="263">
        <v>5514</v>
      </c>
      <c r="D22" s="263">
        <v>6130</v>
      </c>
      <c r="E22" s="263"/>
      <c r="F22" s="263">
        <v>2159</v>
      </c>
      <c r="G22" s="263">
        <v>1027</v>
      </c>
      <c r="H22" s="263">
        <v>1132</v>
      </c>
      <c r="I22" s="263"/>
      <c r="J22" s="263">
        <v>2104</v>
      </c>
      <c r="K22" s="263">
        <v>1010</v>
      </c>
      <c r="L22" s="263">
        <v>1094</v>
      </c>
      <c r="M22" s="263"/>
      <c r="N22" s="263">
        <v>2328</v>
      </c>
      <c r="O22" s="263">
        <v>1157</v>
      </c>
      <c r="P22" s="263">
        <v>1171</v>
      </c>
      <c r="Q22" s="263"/>
      <c r="R22" s="263">
        <v>2198</v>
      </c>
      <c r="S22" s="263">
        <v>1018</v>
      </c>
      <c r="T22" s="263">
        <v>1180</v>
      </c>
      <c r="U22" s="263"/>
      <c r="V22" s="263">
        <v>2306</v>
      </c>
      <c r="W22" s="263">
        <v>1077</v>
      </c>
      <c r="X22" s="263">
        <v>1229</v>
      </c>
      <c r="Y22" s="263"/>
      <c r="Z22" s="263">
        <v>549</v>
      </c>
      <c r="AA22" s="263">
        <v>225</v>
      </c>
      <c r="AB22" s="263">
        <v>324</v>
      </c>
      <c r="AC22" s="292"/>
      <c r="AD22" s="107" t="s">
        <v>84</v>
      </c>
      <c r="AE22" s="102">
        <f t="shared" si="0"/>
        <v>82.958107722998008</v>
      </c>
      <c r="AF22" s="102">
        <f t="shared" si="0"/>
        <v>78.502277904328025</v>
      </c>
      <c r="AG22" s="102">
        <f t="shared" si="0"/>
        <v>87.421563034797487</v>
      </c>
      <c r="AH22" s="142"/>
      <c r="AI22" s="102">
        <f t="shared" si="1"/>
        <v>83.006535947712422</v>
      </c>
      <c r="AJ22" s="102">
        <f t="shared" si="2"/>
        <v>78.039513677811541</v>
      </c>
      <c r="AK22" s="102">
        <f t="shared" si="3"/>
        <v>88.093385214007782</v>
      </c>
      <c r="AL22" s="105"/>
      <c r="AM22" s="102">
        <f t="shared" si="4"/>
        <v>77.581120943952797</v>
      </c>
      <c r="AN22" s="102">
        <f t="shared" si="5"/>
        <v>72.401433691756267</v>
      </c>
      <c r="AO22" s="102">
        <f t="shared" si="6"/>
        <v>83.067577828397873</v>
      </c>
      <c r="AP22" s="105"/>
      <c r="AQ22" s="102">
        <f t="shared" si="7"/>
        <v>85.682738314317263</v>
      </c>
      <c r="AR22" s="102">
        <f t="shared" si="8"/>
        <v>82.466143977191734</v>
      </c>
      <c r="AS22" s="102">
        <f t="shared" si="9"/>
        <v>89.117199391171994</v>
      </c>
      <c r="AT22" s="105"/>
      <c r="AU22" s="102">
        <f t="shared" si="10"/>
        <v>77.91563275434244</v>
      </c>
      <c r="AV22" s="102">
        <f t="shared" si="11"/>
        <v>72.147413182140326</v>
      </c>
      <c r="AW22" s="102">
        <f t="shared" si="12"/>
        <v>83.687943262411352</v>
      </c>
      <c r="AX22" s="105"/>
      <c r="AY22" s="102">
        <f t="shared" si="13"/>
        <v>88.116163546045087</v>
      </c>
      <c r="AZ22" s="102">
        <f t="shared" si="14"/>
        <v>85.340729001584776</v>
      </c>
      <c r="BA22" s="102">
        <f t="shared" si="15"/>
        <v>90.701107011070121</v>
      </c>
      <c r="BB22" s="142"/>
      <c r="BC22" s="102">
        <f t="shared" si="16"/>
        <v>96.654929577464785</v>
      </c>
      <c r="BD22" s="102">
        <f t="shared" si="17"/>
        <v>94.936708860759495</v>
      </c>
      <c r="BE22" s="102">
        <f t="shared" si="18"/>
        <v>97.885196374622353</v>
      </c>
    </row>
    <row r="23" spans="1:57" ht="15" customHeight="1" x14ac:dyDescent="0.2">
      <c r="A23" s="107" t="s">
        <v>85</v>
      </c>
      <c r="B23" s="263">
        <v>2574</v>
      </c>
      <c r="C23" s="263">
        <v>1189</v>
      </c>
      <c r="D23" s="263">
        <v>1385</v>
      </c>
      <c r="E23" s="263"/>
      <c r="F23" s="263">
        <v>478</v>
      </c>
      <c r="G23" s="263">
        <v>229</v>
      </c>
      <c r="H23" s="263">
        <v>249</v>
      </c>
      <c r="I23" s="263"/>
      <c r="J23" s="263">
        <v>471</v>
      </c>
      <c r="K23" s="263">
        <v>220</v>
      </c>
      <c r="L23" s="263">
        <v>251</v>
      </c>
      <c r="M23" s="263"/>
      <c r="N23" s="263">
        <v>489</v>
      </c>
      <c r="O23" s="263">
        <v>222</v>
      </c>
      <c r="P23" s="263">
        <v>267</v>
      </c>
      <c r="Q23" s="263"/>
      <c r="R23" s="263">
        <v>481</v>
      </c>
      <c r="S23" s="263">
        <v>211</v>
      </c>
      <c r="T23" s="263">
        <v>270</v>
      </c>
      <c r="U23" s="263"/>
      <c r="V23" s="263">
        <v>467</v>
      </c>
      <c r="W23" s="263">
        <v>233</v>
      </c>
      <c r="X23" s="263">
        <v>234</v>
      </c>
      <c r="Y23" s="263"/>
      <c r="Z23" s="263">
        <v>188</v>
      </c>
      <c r="AA23" s="263">
        <v>74</v>
      </c>
      <c r="AB23" s="263">
        <v>114</v>
      </c>
      <c r="AC23" s="292"/>
      <c r="AD23" s="107" t="s">
        <v>85</v>
      </c>
      <c r="AE23" s="102">
        <f t="shared" si="0"/>
        <v>90.252454417952308</v>
      </c>
      <c r="AF23" s="102">
        <f t="shared" si="0"/>
        <v>87.2340425531915</v>
      </c>
      <c r="AG23" s="102">
        <f t="shared" si="0"/>
        <v>93.015446608462057</v>
      </c>
      <c r="AH23" s="142"/>
      <c r="AI23" s="102">
        <f t="shared" si="1"/>
        <v>88.682745825602964</v>
      </c>
      <c r="AJ23" s="102">
        <f t="shared" si="2"/>
        <v>84.81481481481481</v>
      </c>
      <c r="AK23" s="102">
        <f t="shared" si="3"/>
        <v>92.565055762081784</v>
      </c>
      <c r="AL23" s="105"/>
      <c r="AM23" s="102">
        <f t="shared" si="4"/>
        <v>91.812865497076018</v>
      </c>
      <c r="AN23" s="102">
        <f t="shared" si="5"/>
        <v>90.163934426229503</v>
      </c>
      <c r="AO23" s="102">
        <f t="shared" si="6"/>
        <v>93.3085501858736</v>
      </c>
      <c r="AP23" s="105"/>
      <c r="AQ23" s="102">
        <f t="shared" si="7"/>
        <v>90.221402214022135</v>
      </c>
      <c r="AR23" s="102">
        <f t="shared" si="8"/>
        <v>87.747035573122531</v>
      </c>
      <c r="AS23" s="102">
        <f t="shared" si="9"/>
        <v>92.387543252595165</v>
      </c>
      <c r="AT23" s="105"/>
      <c r="AU23" s="102">
        <f t="shared" si="10"/>
        <v>87.613843351548269</v>
      </c>
      <c r="AV23" s="102">
        <f t="shared" si="11"/>
        <v>83.399209486166001</v>
      </c>
      <c r="AW23" s="102">
        <f t="shared" si="12"/>
        <v>91.21621621621621</v>
      </c>
      <c r="AX23" s="105"/>
      <c r="AY23" s="102">
        <f t="shared" si="13"/>
        <v>91.033138401559455</v>
      </c>
      <c r="AZ23" s="102">
        <f t="shared" si="14"/>
        <v>87.593984962406012</v>
      </c>
      <c r="BA23" s="102">
        <f t="shared" si="15"/>
        <v>94.73684210526315</v>
      </c>
      <c r="BB23" s="142"/>
      <c r="BC23" s="102">
        <f t="shared" si="16"/>
        <v>95.918367346938766</v>
      </c>
      <c r="BD23" s="102">
        <f t="shared" si="17"/>
        <v>96.103896103896105</v>
      </c>
      <c r="BE23" s="102">
        <f t="shared" si="18"/>
        <v>95.798319327731093</v>
      </c>
    </row>
    <row r="24" spans="1:57" ht="15" customHeight="1" x14ac:dyDescent="0.2">
      <c r="A24" s="107" t="s">
        <v>86</v>
      </c>
      <c r="B24" s="263">
        <v>26349</v>
      </c>
      <c r="C24" s="263">
        <v>12583</v>
      </c>
      <c r="D24" s="263">
        <v>13766</v>
      </c>
      <c r="E24" s="263"/>
      <c r="F24" s="263">
        <v>5157</v>
      </c>
      <c r="G24" s="263">
        <v>2496</v>
      </c>
      <c r="H24" s="263">
        <v>2661</v>
      </c>
      <c r="I24" s="263"/>
      <c r="J24" s="263">
        <v>4895</v>
      </c>
      <c r="K24" s="263">
        <v>2404</v>
      </c>
      <c r="L24" s="263">
        <v>2491</v>
      </c>
      <c r="M24" s="263"/>
      <c r="N24" s="263">
        <v>5139</v>
      </c>
      <c r="O24" s="263">
        <v>2432</v>
      </c>
      <c r="P24" s="263">
        <v>2707</v>
      </c>
      <c r="Q24" s="263"/>
      <c r="R24" s="263">
        <v>4730</v>
      </c>
      <c r="S24" s="263">
        <v>2232</v>
      </c>
      <c r="T24" s="263">
        <v>2498</v>
      </c>
      <c r="U24" s="263"/>
      <c r="V24" s="263">
        <v>4918</v>
      </c>
      <c r="W24" s="263">
        <v>2316</v>
      </c>
      <c r="X24" s="263">
        <v>2602</v>
      </c>
      <c r="Y24" s="263"/>
      <c r="Z24" s="263">
        <v>1510</v>
      </c>
      <c r="AA24" s="263">
        <v>703</v>
      </c>
      <c r="AB24" s="263">
        <v>807</v>
      </c>
      <c r="AC24" s="292"/>
      <c r="AD24" s="107" t="s">
        <v>86</v>
      </c>
      <c r="AE24" s="102">
        <f t="shared" si="0"/>
        <v>78.310101940737667</v>
      </c>
      <c r="AF24" s="102">
        <f t="shared" si="0"/>
        <v>74.845348560551983</v>
      </c>
      <c r="AG24" s="102">
        <f t="shared" si="0"/>
        <v>81.770121770121776</v>
      </c>
      <c r="AH24" s="142"/>
      <c r="AI24" s="102">
        <f t="shared" si="1"/>
        <v>73.671428571428578</v>
      </c>
      <c r="AJ24" s="102">
        <f t="shared" si="2"/>
        <v>70.40902679830748</v>
      </c>
      <c r="AK24" s="102">
        <f t="shared" si="3"/>
        <v>77.018813314037629</v>
      </c>
      <c r="AL24" s="105"/>
      <c r="AM24" s="102">
        <f t="shared" si="4"/>
        <v>70.829113008247731</v>
      </c>
      <c r="AN24" s="102">
        <f t="shared" si="5"/>
        <v>67.62306610407876</v>
      </c>
      <c r="AO24" s="102">
        <f t="shared" si="6"/>
        <v>74.225268176400476</v>
      </c>
      <c r="AP24" s="105"/>
      <c r="AQ24" s="102">
        <f t="shared" si="7"/>
        <v>81.442155309033282</v>
      </c>
      <c r="AR24" s="102">
        <f t="shared" si="8"/>
        <v>76.19047619047619</v>
      </c>
      <c r="AS24" s="102">
        <f t="shared" si="9"/>
        <v>86.818473380372026</v>
      </c>
      <c r="AT24" s="105"/>
      <c r="AU24" s="102">
        <f t="shared" si="10"/>
        <v>76.155208501046531</v>
      </c>
      <c r="AV24" s="102">
        <f t="shared" si="11"/>
        <v>73.300492610837438</v>
      </c>
      <c r="AW24" s="102">
        <f t="shared" si="12"/>
        <v>78.90082122552117</v>
      </c>
      <c r="AX24" s="105"/>
      <c r="AY24" s="102">
        <f t="shared" si="13"/>
        <v>86.905813748012022</v>
      </c>
      <c r="AZ24" s="102">
        <f t="shared" si="14"/>
        <v>84.433102442581117</v>
      </c>
      <c r="BA24" s="102">
        <f t="shared" si="15"/>
        <v>89.231824417009591</v>
      </c>
      <c r="BB24" s="142"/>
      <c r="BC24" s="102">
        <f t="shared" si="16"/>
        <v>97.043701799485859</v>
      </c>
      <c r="BD24" s="102">
        <f t="shared" si="17"/>
        <v>96.038251366120221</v>
      </c>
      <c r="BE24" s="102">
        <f t="shared" si="18"/>
        <v>97.936893203883486</v>
      </c>
    </row>
    <row r="25" spans="1:57" ht="15" customHeight="1" x14ac:dyDescent="0.2">
      <c r="A25" s="107" t="s">
        <v>87</v>
      </c>
      <c r="B25" s="263">
        <v>12823</v>
      </c>
      <c r="C25" s="263">
        <v>6064</v>
      </c>
      <c r="D25" s="263">
        <v>6759</v>
      </c>
      <c r="E25" s="263"/>
      <c r="F25" s="263">
        <v>2450</v>
      </c>
      <c r="G25" s="263">
        <v>1208</v>
      </c>
      <c r="H25" s="263">
        <v>1242</v>
      </c>
      <c r="I25" s="263"/>
      <c r="J25" s="263">
        <v>2329</v>
      </c>
      <c r="K25" s="263">
        <v>1116</v>
      </c>
      <c r="L25" s="263">
        <v>1213</v>
      </c>
      <c r="M25" s="263"/>
      <c r="N25" s="263">
        <v>2500</v>
      </c>
      <c r="O25" s="263">
        <v>1192</v>
      </c>
      <c r="P25" s="263">
        <v>1308</v>
      </c>
      <c r="Q25" s="263"/>
      <c r="R25" s="263">
        <v>2402</v>
      </c>
      <c r="S25" s="263">
        <v>1106</v>
      </c>
      <c r="T25" s="263">
        <v>1296</v>
      </c>
      <c r="U25" s="263"/>
      <c r="V25" s="263">
        <v>2612</v>
      </c>
      <c r="W25" s="263">
        <v>1197</v>
      </c>
      <c r="X25" s="263">
        <v>1415</v>
      </c>
      <c r="Y25" s="263"/>
      <c r="Z25" s="263">
        <v>530</v>
      </c>
      <c r="AA25" s="263">
        <v>245</v>
      </c>
      <c r="AB25" s="263">
        <v>285</v>
      </c>
      <c r="AC25" s="292"/>
      <c r="AD25" s="107" t="s">
        <v>87</v>
      </c>
      <c r="AE25" s="102">
        <f t="shared" si="0"/>
        <v>79.144550055548706</v>
      </c>
      <c r="AF25" s="102">
        <f t="shared" si="0"/>
        <v>74.975272007912949</v>
      </c>
      <c r="AG25" s="102">
        <f t="shared" si="0"/>
        <v>83.300468326349517</v>
      </c>
      <c r="AH25" s="142"/>
      <c r="AI25" s="102">
        <f t="shared" si="1"/>
        <v>77.43362831858407</v>
      </c>
      <c r="AJ25" s="102">
        <f t="shared" si="2"/>
        <v>74.430067775723955</v>
      </c>
      <c r="AK25" s="102">
        <f t="shared" si="3"/>
        <v>80.597014925373131</v>
      </c>
      <c r="AL25" s="105"/>
      <c r="AM25" s="102">
        <f t="shared" si="4"/>
        <v>75.616883116883116</v>
      </c>
      <c r="AN25" s="102">
        <f t="shared" si="5"/>
        <v>71.309904153354637</v>
      </c>
      <c r="AO25" s="102">
        <f t="shared" si="6"/>
        <v>80.06600660066006</v>
      </c>
      <c r="AP25" s="105"/>
      <c r="AQ25" s="102">
        <f t="shared" si="7"/>
        <v>79.491255961844203</v>
      </c>
      <c r="AR25" s="102">
        <f t="shared" si="8"/>
        <v>74.175482265090238</v>
      </c>
      <c r="AS25" s="102">
        <f t="shared" si="9"/>
        <v>85.045513654096226</v>
      </c>
      <c r="AT25" s="105"/>
      <c r="AU25" s="102">
        <f t="shared" si="10"/>
        <v>75.250626566416045</v>
      </c>
      <c r="AV25" s="102">
        <f t="shared" si="11"/>
        <v>70.445859872611464</v>
      </c>
      <c r="AW25" s="102">
        <f t="shared" si="12"/>
        <v>79.901356350184955</v>
      </c>
      <c r="AX25" s="105"/>
      <c r="AY25" s="102">
        <f t="shared" si="13"/>
        <v>85.415304120340096</v>
      </c>
      <c r="AZ25" s="102">
        <f t="shared" si="14"/>
        <v>82.155113246396709</v>
      </c>
      <c r="BA25" s="102">
        <f t="shared" si="15"/>
        <v>88.382261086820733</v>
      </c>
      <c r="BB25" s="142"/>
      <c r="BC25" s="102">
        <f t="shared" si="16"/>
        <v>94.138543516873881</v>
      </c>
      <c r="BD25" s="102">
        <f t="shared" si="17"/>
        <v>92.10526315789474</v>
      </c>
      <c r="BE25" s="102">
        <f t="shared" si="18"/>
        <v>95.959595959595958</v>
      </c>
    </row>
    <row r="26" spans="1:57" ht="15" customHeight="1" x14ac:dyDescent="0.2">
      <c r="A26" s="107" t="s">
        <v>88</v>
      </c>
      <c r="B26" s="263">
        <v>14606</v>
      </c>
      <c r="C26" s="263">
        <v>6619</v>
      </c>
      <c r="D26" s="263">
        <v>7987</v>
      </c>
      <c r="E26" s="263"/>
      <c r="F26" s="263">
        <v>3005</v>
      </c>
      <c r="G26" s="263">
        <v>1395</v>
      </c>
      <c r="H26" s="263">
        <v>1610</v>
      </c>
      <c r="I26" s="263"/>
      <c r="J26" s="263">
        <v>2907</v>
      </c>
      <c r="K26" s="263">
        <v>1360</v>
      </c>
      <c r="L26" s="263">
        <v>1547</v>
      </c>
      <c r="M26" s="263"/>
      <c r="N26" s="263">
        <v>2660</v>
      </c>
      <c r="O26" s="263">
        <v>1273</v>
      </c>
      <c r="P26" s="263">
        <v>1387</v>
      </c>
      <c r="Q26" s="263"/>
      <c r="R26" s="263">
        <v>2367</v>
      </c>
      <c r="S26" s="263">
        <v>979</v>
      </c>
      <c r="T26" s="263">
        <v>1388</v>
      </c>
      <c r="U26" s="263"/>
      <c r="V26" s="263">
        <v>2624</v>
      </c>
      <c r="W26" s="263">
        <v>1153</v>
      </c>
      <c r="X26" s="263">
        <v>1471</v>
      </c>
      <c r="Y26" s="263"/>
      <c r="Z26" s="263">
        <v>1043</v>
      </c>
      <c r="AA26" s="263">
        <v>459</v>
      </c>
      <c r="AB26" s="263">
        <v>584</v>
      </c>
      <c r="AC26" s="292"/>
      <c r="AD26" s="107" t="s">
        <v>88</v>
      </c>
      <c r="AE26" s="102">
        <f t="shared" si="0"/>
        <v>80.024106947183867</v>
      </c>
      <c r="AF26" s="102">
        <f t="shared" si="0"/>
        <v>74.698115336869435</v>
      </c>
      <c r="AG26" s="102">
        <f t="shared" si="0"/>
        <v>85.049515493557664</v>
      </c>
      <c r="AH26" s="142"/>
      <c r="AI26" s="102">
        <f t="shared" si="1"/>
        <v>78.336809176225231</v>
      </c>
      <c r="AJ26" s="102">
        <f t="shared" si="2"/>
        <v>72.204968944099377</v>
      </c>
      <c r="AK26" s="102">
        <f t="shared" si="3"/>
        <v>84.558823529411768</v>
      </c>
      <c r="AL26" s="105"/>
      <c r="AM26" s="102">
        <f t="shared" si="4"/>
        <v>75.940438871473361</v>
      </c>
      <c r="AN26" s="102">
        <f t="shared" si="5"/>
        <v>71.578947368421055</v>
      </c>
      <c r="AO26" s="102">
        <f t="shared" si="6"/>
        <v>80.238589211618262</v>
      </c>
      <c r="AP26" s="105"/>
      <c r="AQ26" s="102">
        <f t="shared" si="7"/>
        <v>80.949482653682296</v>
      </c>
      <c r="AR26" s="102">
        <f t="shared" si="8"/>
        <v>76.273217495506302</v>
      </c>
      <c r="AS26" s="102">
        <f t="shared" si="9"/>
        <v>85.776128633271483</v>
      </c>
      <c r="AT26" s="105"/>
      <c r="AU26" s="102">
        <f t="shared" si="10"/>
        <v>75.071360608943863</v>
      </c>
      <c r="AV26" s="102">
        <f t="shared" si="11"/>
        <v>67.285223367697597</v>
      </c>
      <c r="AW26" s="102">
        <f t="shared" si="12"/>
        <v>81.743227326266194</v>
      </c>
      <c r="AX26" s="105"/>
      <c r="AY26" s="102">
        <f t="shared" si="13"/>
        <v>86.344192168476468</v>
      </c>
      <c r="AZ26" s="102">
        <f t="shared" si="14"/>
        <v>81.715095676824944</v>
      </c>
      <c r="BA26" s="102">
        <f t="shared" si="15"/>
        <v>90.356265356265354</v>
      </c>
      <c r="BB26" s="142"/>
      <c r="BC26" s="102">
        <f t="shared" si="16"/>
        <v>93.963963963963963</v>
      </c>
      <c r="BD26" s="102">
        <f t="shared" si="17"/>
        <v>92.914979757085021</v>
      </c>
      <c r="BE26" s="102">
        <f t="shared" si="18"/>
        <v>94.805194805194802</v>
      </c>
    </row>
    <row r="27" spans="1:57" ht="15" customHeight="1" x14ac:dyDescent="0.2">
      <c r="A27" s="107" t="s">
        <v>89</v>
      </c>
      <c r="B27" s="263">
        <v>4392</v>
      </c>
      <c r="C27" s="263">
        <v>1984</v>
      </c>
      <c r="D27" s="263">
        <v>2408</v>
      </c>
      <c r="E27" s="263"/>
      <c r="F27" s="263">
        <v>955</v>
      </c>
      <c r="G27" s="263">
        <v>426</v>
      </c>
      <c r="H27" s="263">
        <v>529</v>
      </c>
      <c r="I27" s="263"/>
      <c r="J27" s="263">
        <v>888</v>
      </c>
      <c r="K27" s="263">
        <v>410</v>
      </c>
      <c r="L27" s="263">
        <v>478</v>
      </c>
      <c r="M27" s="263"/>
      <c r="N27" s="263">
        <v>871</v>
      </c>
      <c r="O27" s="263">
        <v>397</v>
      </c>
      <c r="P27" s="263">
        <v>474</v>
      </c>
      <c r="Q27" s="263"/>
      <c r="R27" s="263">
        <v>692</v>
      </c>
      <c r="S27" s="263">
        <v>310</v>
      </c>
      <c r="T27" s="263">
        <v>382</v>
      </c>
      <c r="U27" s="263"/>
      <c r="V27" s="263">
        <v>764</v>
      </c>
      <c r="W27" s="263">
        <v>347</v>
      </c>
      <c r="X27" s="263">
        <v>417</v>
      </c>
      <c r="Y27" s="263"/>
      <c r="Z27" s="263">
        <v>222</v>
      </c>
      <c r="AA27" s="263">
        <v>94</v>
      </c>
      <c r="AB27" s="263">
        <v>128</v>
      </c>
      <c r="AC27" s="292"/>
      <c r="AD27" s="107" t="s">
        <v>89</v>
      </c>
      <c r="AE27" s="102">
        <f t="shared" si="0"/>
        <v>80.498533724340177</v>
      </c>
      <c r="AF27" s="102">
        <f t="shared" si="0"/>
        <v>75.552170601675556</v>
      </c>
      <c r="AG27" s="102">
        <f t="shared" si="0"/>
        <v>85.088339222614835</v>
      </c>
      <c r="AH27" s="142"/>
      <c r="AI27" s="102">
        <f t="shared" si="1"/>
        <v>76.277955271565503</v>
      </c>
      <c r="AJ27" s="102">
        <f t="shared" si="2"/>
        <v>70.52980132450331</v>
      </c>
      <c r="AK27" s="102">
        <f t="shared" si="3"/>
        <v>81.635802469135797</v>
      </c>
      <c r="AL27" s="105"/>
      <c r="AM27" s="102">
        <f t="shared" si="4"/>
        <v>77.622377622377627</v>
      </c>
      <c r="AN27" s="102">
        <f t="shared" si="5"/>
        <v>71.803852889667255</v>
      </c>
      <c r="AO27" s="102">
        <f t="shared" si="6"/>
        <v>83.420593368237348</v>
      </c>
      <c r="AP27" s="105"/>
      <c r="AQ27" s="102">
        <f t="shared" si="7"/>
        <v>80.055147058823522</v>
      </c>
      <c r="AR27" s="102">
        <f t="shared" si="8"/>
        <v>74.484052532833019</v>
      </c>
      <c r="AS27" s="102">
        <f t="shared" si="9"/>
        <v>85.405405405405403</v>
      </c>
      <c r="AT27" s="105"/>
      <c r="AU27" s="102">
        <f t="shared" si="10"/>
        <v>79.085714285714275</v>
      </c>
      <c r="AV27" s="102">
        <f t="shared" si="11"/>
        <v>74.879227053140099</v>
      </c>
      <c r="AW27" s="102">
        <f t="shared" si="12"/>
        <v>82.863340563991329</v>
      </c>
      <c r="AX27" s="105"/>
      <c r="AY27" s="102">
        <f t="shared" si="13"/>
        <v>88.940628637951107</v>
      </c>
      <c r="AZ27" s="102">
        <f t="shared" si="14"/>
        <v>86.75</v>
      </c>
      <c r="BA27" s="102">
        <f t="shared" si="15"/>
        <v>90.849673202614383</v>
      </c>
      <c r="BB27" s="142"/>
      <c r="BC27" s="102">
        <f t="shared" si="16"/>
        <v>93.277310924369743</v>
      </c>
      <c r="BD27" s="102">
        <f t="shared" si="17"/>
        <v>90.384615384615387</v>
      </c>
      <c r="BE27" s="102">
        <f t="shared" si="18"/>
        <v>95.522388059701484</v>
      </c>
    </row>
    <row r="28" spans="1:57" ht="15" customHeight="1" x14ac:dyDescent="0.2">
      <c r="A28" s="153" t="s">
        <v>90</v>
      </c>
      <c r="B28" s="263">
        <v>22726</v>
      </c>
      <c r="C28" s="263">
        <v>11059</v>
      </c>
      <c r="D28" s="263">
        <v>11667</v>
      </c>
      <c r="E28" s="263"/>
      <c r="F28" s="263">
        <v>4405</v>
      </c>
      <c r="G28" s="263">
        <v>2195</v>
      </c>
      <c r="H28" s="263">
        <v>2210</v>
      </c>
      <c r="I28" s="263"/>
      <c r="J28" s="263">
        <v>4540</v>
      </c>
      <c r="K28" s="263">
        <v>2268</v>
      </c>
      <c r="L28" s="263">
        <v>2272</v>
      </c>
      <c r="M28" s="263"/>
      <c r="N28" s="263">
        <v>4521</v>
      </c>
      <c r="O28" s="263">
        <v>2155</v>
      </c>
      <c r="P28" s="263">
        <v>2366</v>
      </c>
      <c r="Q28" s="263"/>
      <c r="R28" s="263">
        <v>3950</v>
      </c>
      <c r="S28" s="263">
        <v>1887</v>
      </c>
      <c r="T28" s="263">
        <v>2063</v>
      </c>
      <c r="U28" s="263"/>
      <c r="V28" s="263">
        <v>4083</v>
      </c>
      <c r="W28" s="263">
        <v>1958</v>
      </c>
      <c r="X28" s="263">
        <v>2125</v>
      </c>
      <c r="Y28" s="263"/>
      <c r="Z28" s="263">
        <v>1227</v>
      </c>
      <c r="AA28" s="263">
        <v>596</v>
      </c>
      <c r="AB28" s="263">
        <v>631</v>
      </c>
      <c r="AC28" s="292"/>
      <c r="AD28" s="153" t="s">
        <v>90</v>
      </c>
      <c r="AE28" s="102">
        <f t="shared" si="0"/>
        <v>72.148322168957748</v>
      </c>
      <c r="AF28" s="102">
        <f t="shared" si="0"/>
        <v>69.265940122760867</v>
      </c>
      <c r="AG28" s="102">
        <f t="shared" si="0"/>
        <v>75.111053885276519</v>
      </c>
      <c r="AH28" s="142"/>
      <c r="AI28" s="102">
        <f t="shared" si="1"/>
        <v>69.809825673534078</v>
      </c>
      <c r="AJ28" s="102">
        <f t="shared" si="2"/>
        <v>67.166462668298649</v>
      </c>
      <c r="AK28" s="102">
        <f t="shared" si="3"/>
        <v>72.649572649572647</v>
      </c>
      <c r="AL28" s="105"/>
      <c r="AM28" s="102">
        <f t="shared" si="4"/>
        <v>69.514622569284938</v>
      </c>
      <c r="AN28" s="102">
        <f t="shared" si="5"/>
        <v>66.627497062279673</v>
      </c>
      <c r="AO28" s="102">
        <f t="shared" si="6"/>
        <v>72.65749920051168</v>
      </c>
      <c r="AP28" s="105"/>
      <c r="AQ28" s="102">
        <f t="shared" si="7"/>
        <v>75.212111129595741</v>
      </c>
      <c r="AR28" s="102">
        <f t="shared" si="8"/>
        <v>70.332898172323752</v>
      </c>
      <c r="AS28" s="102">
        <f t="shared" si="9"/>
        <v>80.285035629453688</v>
      </c>
      <c r="AT28" s="105"/>
      <c r="AU28" s="102">
        <f t="shared" si="10"/>
        <v>65.76756576756577</v>
      </c>
      <c r="AV28" s="102">
        <f t="shared" si="11"/>
        <v>63.08926780341023</v>
      </c>
      <c r="AW28" s="102">
        <f t="shared" si="12"/>
        <v>68.424543946932005</v>
      </c>
      <c r="AX28" s="105"/>
      <c r="AY28" s="102">
        <f t="shared" si="13"/>
        <v>77.168777168777169</v>
      </c>
      <c r="AZ28" s="102">
        <f t="shared" si="14"/>
        <v>76.038834951456309</v>
      </c>
      <c r="BA28" s="102">
        <f t="shared" si="15"/>
        <v>78.240058910162006</v>
      </c>
      <c r="BB28" s="142"/>
      <c r="BC28" s="102">
        <f t="shared" si="16"/>
        <v>90.888888888888886</v>
      </c>
      <c r="BD28" s="102">
        <f t="shared" si="17"/>
        <v>89.759036144578303</v>
      </c>
      <c r="BE28" s="102">
        <f t="shared" si="18"/>
        <v>91.982507288629733</v>
      </c>
    </row>
    <row r="29" spans="1:57" ht="15" customHeight="1" x14ac:dyDescent="0.2">
      <c r="A29" s="107" t="s">
        <v>91</v>
      </c>
      <c r="B29" s="263">
        <v>6027</v>
      </c>
      <c r="C29" s="263">
        <v>2959</v>
      </c>
      <c r="D29" s="263">
        <v>3068</v>
      </c>
      <c r="E29" s="263"/>
      <c r="F29" s="263">
        <v>1251</v>
      </c>
      <c r="G29" s="263">
        <v>632</v>
      </c>
      <c r="H29" s="263">
        <v>619</v>
      </c>
      <c r="I29" s="263"/>
      <c r="J29" s="263">
        <v>1278</v>
      </c>
      <c r="K29" s="263">
        <v>638</v>
      </c>
      <c r="L29" s="263">
        <v>640</v>
      </c>
      <c r="M29" s="263"/>
      <c r="N29" s="263">
        <v>1251</v>
      </c>
      <c r="O29" s="263">
        <v>638</v>
      </c>
      <c r="P29" s="263">
        <v>613</v>
      </c>
      <c r="Q29" s="263"/>
      <c r="R29" s="263">
        <v>1066</v>
      </c>
      <c r="S29" s="263">
        <v>496</v>
      </c>
      <c r="T29" s="263">
        <v>570</v>
      </c>
      <c r="U29" s="263"/>
      <c r="V29" s="263">
        <v>1074</v>
      </c>
      <c r="W29" s="263">
        <v>509</v>
      </c>
      <c r="X29" s="263">
        <v>565</v>
      </c>
      <c r="Y29" s="263"/>
      <c r="Z29" s="263">
        <v>107</v>
      </c>
      <c r="AA29" s="263">
        <v>46</v>
      </c>
      <c r="AB29" s="263">
        <v>61</v>
      </c>
      <c r="AC29" s="292"/>
      <c r="AD29" s="107" t="s">
        <v>91</v>
      </c>
      <c r="AE29" s="102">
        <f t="shared" si="0"/>
        <v>84.058577405857733</v>
      </c>
      <c r="AF29" s="102">
        <f t="shared" si="0"/>
        <v>80.891197375615093</v>
      </c>
      <c r="AG29" s="102">
        <f t="shared" si="0"/>
        <v>87.35763097949885</v>
      </c>
      <c r="AH29" s="142"/>
      <c r="AI29" s="102">
        <f t="shared" si="1"/>
        <v>85.102040816326536</v>
      </c>
      <c r="AJ29" s="102">
        <f t="shared" si="2"/>
        <v>83.04862023653088</v>
      </c>
      <c r="AK29" s="102">
        <f t="shared" si="3"/>
        <v>87.306064880112828</v>
      </c>
      <c r="AL29" s="105"/>
      <c r="AM29" s="102">
        <f t="shared" si="4"/>
        <v>80.834914611005686</v>
      </c>
      <c r="AN29" s="102">
        <f t="shared" si="5"/>
        <v>77.710109622411693</v>
      </c>
      <c r="AO29" s="102">
        <f t="shared" si="6"/>
        <v>84.210526315789465</v>
      </c>
      <c r="AP29" s="105"/>
      <c r="AQ29" s="102">
        <f t="shared" si="7"/>
        <v>86.038514442916096</v>
      </c>
      <c r="AR29" s="102">
        <f t="shared" si="8"/>
        <v>83.289817232375981</v>
      </c>
      <c r="AS29" s="102">
        <f t="shared" si="9"/>
        <v>89.098837209302332</v>
      </c>
      <c r="AT29" s="105"/>
      <c r="AU29" s="102">
        <f t="shared" si="10"/>
        <v>80.574452003023438</v>
      </c>
      <c r="AV29" s="102">
        <f t="shared" si="11"/>
        <v>76.073619631901849</v>
      </c>
      <c r="AW29" s="102">
        <f t="shared" si="12"/>
        <v>84.947839046199704</v>
      </c>
      <c r="AX29" s="105"/>
      <c r="AY29" s="102">
        <f t="shared" si="13"/>
        <v>88.105004101722727</v>
      </c>
      <c r="AZ29" s="102">
        <f t="shared" si="14"/>
        <v>83.993399339934001</v>
      </c>
      <c r="BA29" s="102">
        <f t="shared" si="15"/>
        <v>92.16965742251223</v>
      </c>
      <c r="BB29" s="142"/>
      <c r="BC29" s="102">
        <f t="shared" si="16"/>
        <v>86.99186991869918</v>
      </c>
      <c r="BD29" s="102">
        <f t="shared" si="17"/>
        <v>88.461538461538453</v>
      </c>
      <c r="BE29" s="102">
        <f t="shared" si="18"/>
        <v>85.91549295774648</v>
      </c>
    </row>
    <row r="30" spans="1:57" ht="15" customHeight="1" x14ac:dyDescent="0.2">
      <c r="A30" s="107" t="s">
        <v>92</v>
      </c>
      <c r="B30" s="263">
        <v>23657</v>
      </c>
      <c r="C30" s="263">
        <v>11297</v>
      </c>
      <c r="D30" s="263">
        <v>12360</v>
      </c>
      <c r="E30" s="263"/>
      <c r="F30" s="263">
        <v>4612</v>
      </c>
      <c r="G30" s="263">
        <v>2362</v>
      </c>
      <c r="H30" s="263">
        <v>2250</v>
      </c>
      <c r="I30" s="263"/>
      <c r="J30" s="263">
        <v>4450</v>
      </c>
      <c r="K30" s="263">
        <v>2156</v>
      </c>
      <c r="L30" s="263">
        <v>2294</v>
      </c>
      <c r="M30" s="263"/>
      <c r="N30" s="263">
        <v>4604</v>
      </c>
      <c r="O30" s="263">
        <v>2187</v>
      </c>
      <c r="P30" s="263">
        <v>2417</v>
      </c>
      <c r="Q30" s="263"/>
      <c r="R30" s="263">
        <v>4296</v>
      </c>
      <c r="S30" s="263">
        <v>1920</v>
      </c>
      <c r="T30" s="263">
        <v>2376</v>
      </c>
      <c r="U30" s="263"/>
      <c r="V30" s="263">
        <v>4368</v>
      </c>
      <c r="W30" s="263">
        <v>2062</v>
      </c>
      <c r="X30" s="263">
        <v>2306</v>
      </c>
      <c r="Y30" s="263"/>
      <c r="Z30" s="263">
        <v>1327</v>
      </c>
      <c r="AA30" s="263">
        <v>610</v>
      </c>
      <c r="AB30" s="263">
        <v>717</v>
      </c>
      <c r="AC30" s="292"/>
      <c r="AD30" s="107" t="s">
        <v>92</v>
      </c>
      <c r="AE30" s="102">
        <f t="shared" si="0"/>
        <v>79.168061040091018</v>
      </c>
      <c r="AF30" s="102">
        <f t="shared" si="0"/>
        <v>76.563876651982383</v>
      </c>
      <c r="AG30" s="102">
        <f t="shared" si="0"/>
        <v>81.708203873867916</v>
      </c>
      <c r="AH30" s="142"/>
      <c r="AI30" s="102">
        <f t="shared" si="1"/>
        <v>78.076857965126123</v>
      </c>
      <c r="AJ30" s="102">
        <f t="shared" si="2"/>
        <v>77.74851876234365</v>
      </c>
      <c r="AK30" s="102">
        <f t="shared" si="3"/>
        <v>78.424538166608571</v>
      </c>
      <c r="AL30" s="105"/>
      <c r="AM30" s="102">
        <f t="shared" si="4"/>
        <v>71.543408360128609</v>
      </c>
      <c r="AN30" s="102">
        <f t="shared" si="5"/>
        <v>68.22784810126582</v>
      </c>
      <c r="AO30" s="102">
        <f t="shared" si="6"/>
        <v>74.967320261437905</v>
      </c>
      <c r="AP30" s="105"/>
      <c r="AQ30" s="102">
        <f t="shared" si="7"/>
        <v>80.027811576568737</v>
      </c>
      <c r="AR30" s="102">
        <f t="shared" si="8"/>
        <v>76.281827694454137</v>
      </c>
      <c r="AS30" s="102">
        <f t="shared" si="9"/>
        <v>83.749133749133748</v>
      </c>
      <c r="AT30" s="105"/>
      <c r="AU30" s="102">
        <f t="shared" si="10"/>
        <v>76.062322946175641</v>
      </c>
      <c r="AV30" s="102">
        <f t="shared" si="11"/>
        <v>72.452830188679243</v>
      </c>
      <c r="AW30" s="102">
        <f t="shared" si="12"/>
        <v>79.252835223482322</v>
      </c>
      <c r="AX30" s="105"/>
      <c r="AY30" s="102">
        <f t="shared" si="13"/>
        <v>88.153380423814326</v>
      </c>
      <c r="AZ30" s="102">
        <f t="shared" si="14"/>
        <v>86.529584557280742</v>
      </c>
      <c r="BA30" s="102">
        <f t="shared" si="15"/>
        <v>89.657853810264385</v>
      </c>
      <c r="BB30" s="142"/>
      <c r="BC30" s="102">
        <f t="shared" si="16"/>
        <v>94.85346676197284</v>
      </c>
      <c r="BD30" s="102">
        <f t="shared" si="17"/>
        <v>92.846270928462701</v>
      </c>
      <c r="BE30" s="102">
        <f t="shared" si="18"/>
        <v>96.630727762803232</v>
      </c>
    </row>
    <row r="31" spans="1:57" ht="15" customHeight="1" x14ac:dyDescent="0.2">
      <c r="A31" s="107" t="s">
        <v>93</v>
      </c>
      <c r="B31" s="263">
        <v>4482</v>
      </c>
      <c r="C31" s="263">
        <v>2042</v>
      </c>
      <c r="D31" s="263">
        <v>2440</v>
      </c>
      <c r="E31" s="263"/>
      <c r="F31" s="263">
        <v>895</v>
      </c>
      <c r="G31" s="263">
        <v>409</v>
      </c>
      <c r="H31" s="263">
        <v>486</v>
      </c>
      <c r="I31" s="263"/>
      <c r="J31" s="263">
        <v>948</v>
      </c>
      <c r="K31" s="263">
        <v>435</v>
      </c>
      <c r="L31" s="263">
        <v>513</v>
      </c>
      <c r="M31" s="263"/>
      <c r="N31" s="263">
        <v>888</v>
      </c>
      <c r="O31" s="263">
        <v>415</v>
      </c>
      <c r="P31" s="263">
        <v>473</v>
      </c>
      <c r="Q31" s="263"/>
      <c r="R31" s="263">
        <v>785</v>
      </c>
      <c r="S31" s="263">
        <v>335</v>
      </c>
      <c r="T31" s="263">
        <v>450</v>
      </c>
      <c r="U31" s="263"/>
      <c r="V31" s="263">
        <v>846</v>
      </c>
      <c r="W31" s="263">
        <v>392</v>
      </c>
      <c r="X31" s="263">
        <v>454</v>
      </c>
      <c r="Y31" s="263"/>
      <c r="Z31" s="263">
        <v>120</v>
      </c>
      <c r="AA31" s="263">
        <v>56</v>
      </c>
      <c r="AB31" s="263">
        <v>64</v>
      </c>
      <c r="AC31" s="292"/>
      <c r="AD31" s="107" t="s">
        <v>93</v>
      </c>
      <c r="AE31" s="102">
        <f t="shared" si="0"/>
        <v>71.884522854851639</v>
      </c>
      <c r="AF31" s="102">
        <f t="shared" si="0"/>
        <v>66.558018252933508</v>
      </c>
      <c r="AG31" s="102">
        <f t="shared" si="0"/>
        <v>77.044521629302182</v>
      </c>
      <c r="AH31" s="142"/>
      <c r="AI31" s="102">
        <f t="shared" si="1"/>
        <v>70.08613938919342</v>
      </c>
      <c r="AJ31" s="102">
        <f t="shared" si="2"/>
        <v>65.127388535031855</v>
      </c>
      <c r="AK31" s="102">
        <f t="shared" si="3"/>
        <v>74.884437596302007</v>
      </c>
      <c r="AL31" s="105"/>
      <c r="AM31" s="102">
        <f t="shared" si="4"/>
        <v>68.895348837209298</v>
      </c>
      <c r="AN31" s="102">
        <f t="shared" si="5"/>
        <v>62.320916905444122</v>
      </c>
      <c r="AO31" s="102">
        <f t="shared" si="6"/>
        <v>75.663716814159287</v>
      </c>
      <c r="AP31" s="105"/>
      <c r="AQ31" s="102">
        <f t="shared" si="7"/>
        <v>71.21090617481957</v>
      </c>
      <c r="AR31" s="102">
        <f t="shared" si="8"/>
        <v>65.25157232704403</v>
      </c>
      <c r="AS31" s="102">
        <f t="shared" si="9"/>
        <v>77.414075286415709</v>
      </c>
      <c r="AT31" s="105"/>
      <c r="AU31" s="102">
        <f t="shared" si="10"/>
        <v>66.97952218430035</v>
      </c>
      <c r="AV31" s="102">
        <f t="shared" si="11"/>
        <v>62.267657992565049</v>
      </c>
      <c r="AW31" s="102">
        <f t="shared" si="12"/>
        <v>70.977917981072551</v>
      </c>
      <c r="AX31" s="105"/>
      <c r="AY31" s="102">
        <f t="shared" si="13"/>
        <v>81.818181818181827</v>
      </c>
      <c r="AZ31" s="102">
        <f t="shared" si="14"/>
        <v>77.470355731225297</v>
      </c>
      <c r="BA31" s="102">
        <f t="shared" si="15"/>
        <v>85.984848484848484</v>
      </c>
      <c r="BB31" s="142"/>
      <c r="BC31" s="102">
        <f t="shared" si="16"/>
        <v>93.023255813953483</v>
      </c>
      <c r="BD31" s="102">
        <f t="shared" si="17"/>
        <v>90.322580645161281</v>
      </c>
      <c r="BE31" s="102">
        <f t="shared" si="18"/>
        <v>95.522388059701484</v>
      </c>
    </row>
    <row r="32" spans="1:57" ht="15" customHeight="1" x14ac:dyDescent="0.2">
      <c r="A32" s="107" t="s">
        <v>94</v>
      </c>
      <c r="B32" s="263">
        <v>7760</v>
      </c>
      <c r="C32" s="263">
        <v>3537</v>
      </c>
      <c r="D32" s="263">
        <v>4223</v>
      </c>
      <c r="E32" s="263"/>
      <c r="F32" s="263">
        <v>1604</v>
      </c>
      <c r="G32" s="263">
        <v>771</v>
      </c>
      <c r="H32" s="263">
        <v>833</v>
      </c>
      <c r="I32" s="263"/>
      <c r="J32" s="263">
        <v>1689</v>
      </c>
      <c r="K32" s="263">
        <v>757</v>
      </c>
      <c r="L32" s="263">
        <v>932</v>
      </c>
      <c r="M32" s="263"/>
      <c r="N32" s="263">
        <v>1470</v>
      </c>
      <c r="O32" s="263">
        <v>655</v>
      </c>
      <c r="P32" s="263">
        <v>815</v>
      </c>
      <c r="Q32" s="263"/>
      <c r="R32" s="263">
        <v>1384</v>
      </c>
      <c r="S32" s="263">
        <v>614</v>
      </c>
      <c r="T32" s="263">
        <v>770</v>
      </c>
      <c r="U32" s="263"/>
      <c r="V32" s="263">
        <v>1315</v>
      </c>
      <c r="W32" s="263">
        <v>604</v>
      </c>
      <c r="X32" s="263">
        <v>711</v>
      </c>
      <c r="Y32" s="263"/>
      <c r="Z32" s="263">
        <v>298</v>
      </c>
      <c r="AA32" s="263">
        <v>136</v>
      </c>
      <c r="AB32" s="263">
        <v>162</v>
      </c>
      <c r="AC32" s="292"/>
      <c r="AD32" s="107" t="s">
        <v>94</v>
      </c>
      <c r="AE32" s="102">
        <f t="shared" si="0"/>
        <v>73.694207027540358</v>
      </c>
      <c r="AF32" s="102">
        <f t="shared" si="0"/>
        <v>69.749556300532447</v>
      </c>
      <c r="AG32" s="102">
        <f t="shared" si="0"/>
        <v>77.358490566037744</v>
      </c>
      <c r="AH32" s="142"/>
      <c r="AI32" s="102">
        <f t="shared" si="1"/>
        <v>72.219720846465549</v>
      </c>
      <c r="AJ32" s="102">
        <f t="shared" si="2"/>
        <v>69.147982062780272</v>
      </c>
      <c r="AK32" s="102">
        <f t="shared" si="3"/>
        <v>75.316455696202539</v>
      </c>
      <c r="AL32" s="105"/>
      <c r="AM32" s="102">
        <f t="shared" si="4"/>
        <v>74.372523117569358</v>
      </c>
      <c r="AN32" s="102">
        <f t="shared" si="5"/>
        <v>69.641214351425944</v>
      </c>
      <c r="AO32" s="102">
        <f t="shared" si="6"/>
        <v>78.71621621621621</v>
      </c>
      <c r="AP32" s="105"/>
      <c r="AQ32" s="102">
        <f t="shared" si="7"/>
        <v>70.980202800579434</v>
      </c>
      <c r="AR32" s="102">
        <f t="shared" si="8"/>
        <v>64.78733926805144</v>
      </c>
      <c r="AS32" s="102">
        <f t="shared" si="9"/>
        <v>76.886792452830193</v>
      </c>
      <c r="AT32" s="105"/>
      <c r="AU32" s="102">
        <f t="shared" si="10"/>
        <v>69.234617308654322</v>
      </c>
      <c r="AV32" s="102">
        <f t="shared" si="11"/>
        <v>65.87982832618026</v>
      </c>
      <c r="AW32" s="102">
        <f t="shared" si="12"/>
        <v>72.164948453608247</v>
      </c>
      <c r="AX32" s="105"/>
      <c r="AY32" s="102">
        <f t="shared" si="13"/>
        <v>80.575980392156865</v>
      </c>
      <c r="AZ32" s="102">
        <f t="shared" si="14"/>
        <v>78.748370273793995</v>
      </c>
      <c r="BA32" s="102">
        <f t="shared" si="15"/>
        <v>82.196531791907518</v>
      </c>
      <c r="BB32" s="142"/>
      <c r="BC32" s="102">
        <f t="shared" si="16"/>
        <v>88.69047619047619</v>
      </c>
      <c r="BD32" s="102">
        <f t="shared" si="17"/>
        <v>85.534591194968556</v>
      </c>
      <c r="BE32" s="102">
        <f t="shared" si="18"/>
        <v>91.525423728813564</v>
      </c>
    </row>
    <row r="33" spans="1:57" ht="15" customHeight="1" x14ac:dyDescent="0.2">
      <c r="A33" s="107" t="s">
        <v>95</v>
      </c>
      <c r="B33" s="263">
        <v>5317</v>
      </c>
      <c r="C33" s="263">
        <v>2432</v>
      </c>
      <c r="D33" s="263">
        <v>2885</v>
      </c>
      <c r="E33" s="263"/>
      <c r="F33" s="263">
        <v>922</v>
      </c>
      <c r="G33" s="263">
        <v>449</v>
      </c>
      <c r="H33" s="263">
        <v>473</v>
      </c>
      <c r="I33" s="263"/>
      <c r="J33" s="263">
        <v>852</v>
      </c>
      <c r="K33" s="263">
        <v>396</v>
      </c>
      <c r="L33" s="263">
        <v>456</v>
      </c>
      <c r="M33" s="263"/>
      <c r="N33" s="263">
        <v>952</v>
      </c>
      <c r="O33" s="263">
        <v>465</v>
      </c>
      <c r="P33" s="263">
        <v>487</v>
      </c>
      <c r="Q33" s="263"/>
      <c r="R33" s="263">
        <v>1049</v>
      </c>
      <c r="S33" s="263">
        <v>461</v>
      </c>
      <c r="T33" s="263">
        <v>588</v>
      </c>
      <c r="U33" s="263"/>
      <c r="V33" s="263">
        <v>1027</v>
      </c>
      <c r="W33" s="263">
        <v>448</v>
      </c>
      <c r="X33" s="263">
        <v>579</v>
      </c>
      <c r="Y33" s="263"/>
      <c r="Z33" s="263">
        <v>515</v>
      </c>
      <c r="AA33" s="263">
        <v>213</v>
      </c>
      <c r="AB33" s="263">
        <v>302</v>
      </c>
      <c r="AC33" s="292"/>
      <c r="AD33" s="107" t="s">
        <v>95</v>
      </c>
      <c r="AE33" s="102">
        <f t="shared" si="0"/>
        <v>83.39084065244667</v>
      </c>
      <c r="AF33" s="102">
        <f t="shared" si="0"/>
        <v>78.224509488581546</v>
      </c>
      <c r="AG33" s="102">
        <f t="shared" si="0"/>
        <v>88.307315580042854</v>
      </c>
      <c r="AH33" s="142"/>
      <c r="AI33" s="102">
        <f t="shared" si="1"/>
        <v>82.39499553172476</v>
      </c>
      <c r="AJ33" s="102">
        <f t="shared" si="2"/>
        <v>79.188712522045861</v>
      </c>
      <c r="AK33" s="102">
        <f t="shared" si="3"/>
        <v>85.688405797101453</v>
      </c>
      <c r="AL33" s="105"/>
      <c r="AM33" s="102">
        <f t="shared" si="4"/>
        <v>76.687668766876698</v>
      </c>
      <c r="AN33" s="102">
        <f t="shared" si="5"/>
        <v>69.595782073813709</v>
      </c>
      <c r="AO33" s="102">
        <f t="shared" si="6"/>
        <v>84.132841328413292</v>
      </c>
      <c r="AP33" s="105"/>
      <c r="AQ33" s="102">
        <f t="shared" si="7"/>
        <v>87.259395050412465</v>
      </c>
      <c r="AR33" s="102">
        <f t="shared" si="8"/>
        <v>83.633093525179859</v>
      </c>
      <c r="AS33" s="102">
        <f t="shared" si="9"/>
        <v>91.028037383177576</v>
      </c>
      <c r="AT33" s="105"/>
      <c r="AU33" s="102">
        <f t="shared" si="10"/>
        <v>78.050595238095227</v>
      </c>
      <c r="AV33" s="102">
        <f t="shared" si="11"/>
        <v>72.598425196850386</v>
      </c>
      <c r="AW33" s="102">
        <f t="shared" si="12"/>
        <v>82.933709449929481</v>
      </c>
      <c r="AX33" s="105"/>
      <c r="AY33" s="102">
        <f t="shared" si="13"/>
        <v>88.382099827882968</v>
      </c>
      <c r="AZ33" s="102">
        <f t="shared" si="14"/>
        <v>82.051282051282044</v>
      </c>
      <c r="BA33" s="102">
        <f t="shared" si="15"/>
        <v>93.993506493506501</v>
      </c>
      <c r="BB33" s="142"/>
      <c r="BC33" s="102">
        <f t="shared" si="16"/>
        <v>93.806921675774134</v>
      </c>
      <c r="BD33" s="102">
        <f t="shared" si="17"/>
        <v>90.254237288135599</v>
      </c>
      <c r="BE33" s="102">
        <f t="shared" si="18"/>
        <v>96.485623003194888</v>
      </c>
    </row>
    <row r="34" spans="1:57" ht="15" customHeight="1" x14ac:dyDescent="0.2">
      <c r="A34" s="107" t="s">
        <v>96</v>
      </c>
      <c r="B34" s="263">
        <v>6618</v>
      </c>
      <c r="C34" s="263">
        <v>3060</v>
      </c>
      <c r="D34" s="263">
        <v>3558</v>
      </c>
      <c r="E34" s="263"/>
      <c r="F34" s="263">
        <v>1335</v>
      </c>
      <c r="G34" s="263">
        <v>660</v>
      </c>
      <c r="H34" s="263">
        <v>675</v>
      </c>
      <c r="I34" s="263"/>
      <c r="J34" s="263">
        <v>1178</v>
      </c>
      <c r="K34" s="263">
        <v>574</v>
      </c>
      <c r="L34" s="263">
        <v>604</v>
      </c>
      <c r="M34" s="263"/>
      <c r="N34" s="263">
        <v>1136</v>
      </c>
      <c r="O34" s="263">
        <v>569</v>
      </c>
      <c r="P34" s="263">
        <v>567</v>
      </c>
      <c r="Q34" s="263"/>
      <c r="R34" s="263">
        <v>1257</v>
      </c>
      <c r="S34" s="263">
        <v>557</v>
      </c>
      <c r="T34" s="263">
        <v>700</v>
      </c>
      <c r="U34" s="263"/>
      <c r="V34" s="263">
        <v>1217</v>
      </c>
      <c r="W34" s="263">
        <v>507</v>
      </c>
      <c r="X34" s="263">
        <v>710</v>
      </c>
      <c r="Y34" s="263"/>
      <c r="Z34" s="263">
        <v>495</v>
      </c>
      <c r="AA34" s="263">
        <v>193</v>
      </c>
      <c r="AB34" s="263">
        <v>302</v>
      </c>
      <c r="AC34" s="292"/>
      <c r="AD34" s="107" t="s">
        <v>96</v>
      </c>
      <c r="AE34" s="102">
        <f t="shared" si="0"/>
        <v>80.904645476772615</v>
      </c>
      <c r="AF34" s="102">
        <f t="shared" si="0"/>
        <v>77.000503271263213</v>
      </c>
      <c r="AG34" s="102">
        <f t="shared" si="0"/>
        <v>84.59343794579172</v>
      </c>
      <c r="AH34" s="142"/>
      <c r="AI34" s="102">
        <f t="shared" si="1"/>
        <v>82.103321033210335</v>
      </c>
      <c r="AJ34" s="102">
        <f t="shared" si="2"/>
        <v>79.231692677070825</v>
      </c>
      <c r="AK34" s="102">
        <f t="shared" si="3"/>
        <v>85.119798234552334</v>
      </c>
      <c r="AL34" s="105"/>
      <c r="AM34" s="102">
        <f t="shared" si="4"/>
        <v>79.273216689098248</v>
      </c>
      <c r="AN34" s="102">
        <f t="shared" si="5"/>
        <v>76.737967914438499</v>
      </c>
      <c r="AO34" s="102">
        <f t="shared" si="6"/>
        <v>81.842818428184287</v>
      </c>
      <c r="AP34" s="105"/>
      <c r="AQ34" s="102">
        <f t="shared" si="7"/>
        <v>81.962481962481959</v>
      </c>
      <c r="AR34" s="102">
        <f t="shared" si="8"/>
        <v>80.140845070422543</v>
      </c>
      <c r="AS34" s="102">
        <f t="shared" si="9"/>
        <v>83.875739644970409</v>
      </c>
      <c r="AT34" s="105"/>
      <c r="AU34" s="102">
        <f t="shared" si="10"/>
        <v>74.86599166170339</v>
      </c>
      <c r="AV34" s="102">
        <f t="shared" si="11"/>
        <v>70.417193426042985</v>
      </c>
      <c r="AW34" s="102">
        <f t="shared" si="12"/>
        <v>78.828828828828833</v>
      </c>
      <c r="AX34" s="105"/>
      <c r="AY34" s="102">
        <f t="shared" si="13"/>
        <v>85.764622973925299</v>
      </c>
      <c r="AZ34" s="102">
        <f t="shared" si="14"/>
        <v>78.971962616822438</v>
      </c>
      <c r="BA34" s="102">
        <f t="shared" si="15"/>
        <v>91.377091377091375</v>
      </c>
      <c r="BB34" s="142"/>
      <c r="BC34" s="102">
        <f t="shared" si="16"/>
        <v>84.760273972602747</v>
      </c>
      <c r="BD34" s="102">
        <f t="shared" si="17"/>
        <v>77.2</v>
      </c>
      <c r="BE34" s="102">
        <f t="shared" si="18"/>
        <v>90.419161676646709</v>
      </c>
    </row>
    <row r="35" spans="1:57" ht="15" customHeight="1" x14ac:dyDescent="0.2">
      <c r="A35" s="107" t="s">
        <v>97</v>
      </c>
      <c r="B35" s="263">
        <v>4210</v>
      </c>
      <c r="C35" s="263">
        <v>1974</v>
      </c>
      <c r="D35" s="263">
        <v>2236</v>
      </c>
      <c r="E35" s="263"/>
      <c r="F35" s="263">
        <v>800</v>
      </c>
      <c r="G35" s="263">
        <v>392</v>
      </c>
      <c r="H35" s="263">
        <v>408</v>
      </c>
      <c r="I35" s="263"/>
      <c r="J35" s="263">
        <v>749</v>
      </c>
      <c r="K35" s="263">
        <v>358</v>
      </c>
      <c r="L35" s="263">
        <v>391</v>
      </c>
      <c r="M35" s="263"/>
      <c r="N35" s="263">
        <v>802</v>
      </c>
      <c r="O35" s="263">
        <v>350</v>
      </c>
      <c r="P35" s="263">
        <v>452</v>
      </c>
      <c r="Q35" s="263"/>
      <c r="R35" s="263">
        <v>730</v>
      </c>
      <c r="S35" s="263">
        <v>337</v>
      </c>
      <c r="T35" s="263">
        <v>393</v>
      </c>
      <c r="U35" s="263"/>
      <c r="V35" s="263">
        <v>841</v>
      </c>
      <c r="W35" s="263">
        <v>412</v>
      </c>
      <c r="X35" s="263">
        <v>429</v>
      </c>
      <c r="Y35" s="263"/>
      <c r="Z35" s="263">
        <v>288</v>
      </c>
      <c r="AA35" s="263">
        <v>125</v>
      </c>
      <c r="AB35" s="263">
        <v>163</v>
      </c>
      <c r="AC35" s="292"/>
      <c r="AD35" s="107" t="s">
        <v>97</v>
      </c>
      <c r="AE35" s="102">
        <f t="shared" si="0"/>
        <v>75.071326676176881</v>
      </c>
      <c r="AF35" s="102">
        <f t="shared" si="0"/>
        <v>71.315028901734095</v>
      </c>
      <c r="AG35" s="102">
        <f t="shared" si="0"/>
        <v>78.732394366197184</v>
      </c>
      <c r="AH35" s="142"/>
      <c r="AI35" s="102">
        <f t="shared" si="1"/>
        <v>71.556350626118075</v>
      </c>
      <c r="AJ35" s="102">
        <f t="shared" si="2"/>
        <v>67.008547008546998</v>
      </c>
      <c r="AK35" s="102">
        <f t="shared" si="3"/>
        <v>76.547842401500944</v>
      </c>
      <c r="AL35" s="105"/>
      <c r="AM35" s="102">
        <f t="shared" si="4"/>
        <v>71.333333333333343</v>
      </c>
      <c r="AN35" s="102">
        <f t="shared" si="5"/>
        <v>66.666666666666657</v>
      </c>
      <c r="AO35" s="102">
        <f t="shared" si="6"/>
        <v>76.218323586744646</v>
      </c>
      <c r="AP35" s="105"/>
      <c r="AQ35" s="102">
        <f t="shared" si="7"/>
        <v>75.803402646502832</v>
      </c>
      <c r="AR35" s="102">
        <f t="shared" si="8"/>
        <v>68.493150684931507</v>
      </c>
      <c r="AS35" s="102">
        <f t="shared" si="9"/>
        <v>82.632541133455206</v>
      </c>
      <c r="AT35" s="105"/>
      <c r="AU35" s="102">
        <f t="shared" si="10"/>
        <v>70.395371263259392</v>
      </c>
      <c r="AV35" s="102">
        <f t="shared" si="11"/>
        <v>71.549893842887471</v>
      </c>
      <c r="AW35" s="102">
        <f t="shared" si="12"/>
        <v>69.434628975265028</v>
      </c>
      <c r="AX35" s="105"/>
      <c r="AY35" s="102">
        <f t="shared" si="13"/>
        <v>80.710172744721689</v>
      </c>
      <c r="AZ35" s="102">
        <f t="shared" si="14"/>
        <v>78.030303030303031</v>
      </c>
      <c r="BA35" s="102">
        <f t="shared" si="15"/>
        <v>83.463035019455262</v>
      </c>
      <c r="BB35" s="142"/>
      <c r="BC35" s="102">
        <f t="shared" si="16"/>
        <v>95.049504950495049</v>
      </c>
      <c r="BD35" s="102">
        <f t="shared" si="17"/>
        <v>91.911764705882348</v>
      </c>
      <c r="BE35" s="102">
        <f t="shared" si="18"/>
        <v>97.604790419161674</v>
      </c>
    </row>
    <row r="36" spans="1:57" ht="15" customHeight="1" x14ac:dyDescent="0.2">
      <c r="A36" s="107" t="s">
        <v>98</v>
      </c>
      <c r="B36" s="263">
        <v>8263</v>
      </c>
      <c r="C36" s="263">
        <v>4041</v>
      </c>
      <c r="D36" s="263">
        <v>4222</v>
      </c>
      <c r="E36" s="263"/>
      <c r="F36" s="263">
        <v>1711</v>
      </c>
      <c r="G36" s="263">
        <v>876</v>
      </c>
      <c r="H36" s="263">
        <v>835</v>
      </c>
      <c r="I36" s="263"/>
      <c r="J36" s="263">
        <v>1654</v>
      </c>
      <c r="K36" s="263">
        <v>827</v>
      </c>
      <c r="L36" s="263">
        <v>827</v>
      </c>
      <c r="M36" s="263"/>
      <c r="N36" s="263">
        <v>1697</v>
      </c>
      <c r="O36" s="263">
        <v>836</v>
      </c>
      <c r="P36" s="263">
        <v>861</v>
      </c>
      <c r="Q36" s="263"/>
      <c r="R36" s="263">
        <v>1378</v>
      </c>
      <c r="S36" s="263">
        <v>657</v>
      </c>
      <c r="T36" s="263">
        <v>721</v>
      </c>
      <c r="U36" s="263"/>
      <c r="V36" s="263">
        <v>1519</v>
      </c>
      <c r="W36" s="263">
        <v>713</v>
      </c>
      <c r="X36" s="263">
        <v>806</v>
      </c>
      <c r="Y36" s="263"/>
      <c r="Z36" s="263">
        <v>304</v>
      </c>
      <c r="AA36" s="263">
        <v>132</v>
      </c>
      <c r="AB36" s="263">
        <v>172</v>
      </c>
      <c r="AC36" s="292"/>
      <c r="AD36" s="107" t="s">
        <v>98</v>
      </c>
      <c r="AE36" s="102">
        <f t="shared" si="0"/>
        <v>73.882331902718164</v>
      </c>
      <c r="AF36" s="102">
        <f t="shared" si="0"/>
        <v>71.750710227272734</v>
      </c>
      <c r="AG36" s="102">
        <f t="shared" si="0"/>
        <v>76.044668587896254</v>
      </c>
      <c r="AH36" s="142"/>
      <c r="AI36" s="102">
        <f t="shared" si="1"/>
        <v>75.775022143489807</v>
      </c>
      <c r="AJ36" s="102">
        <f t="shared" si="2"/>
        <v>74.049027895181737</v>
      </c>
      <c r="AK36" s="102">
        <f t="shared" si="3"/>
        <v>77.674418604651166</v>
      </c>
      <c r="AL36" s="105"/>
      <c r="AM36" s="102">
        <f t="shared" si="4"/>
        <v>70.26338147833475</v>
      </c>
      <c r="AN36" s="102">
        <f t="shared" si="5"/>
        <v>70.02540220152413</v>
      </c>
      <c r="AO36" s="102">
        <f t="shared" si="6"/>
        <v>70.502983802216534</v>
      </c>
      <c r="AP36" s="105"/>
      <c r="AQ36" s="102">
        <f t="shared" si="7"/>
        <v>76.475890040558809</v>
      </c>
      <c r="AR36" s="102">
        <f t="shared" si="8"/>
        <v>72.695652173913032</v>
      </c>
      <c r="AS36" s="102">
        <f t="shared" si="9"/>
        <v>80.542563143124411</v>
      </c>
      <c r="AT36" s="105"/>
      <c r="AU36" s="102">
        <f t="shared" si="10"/>
        <v>67.121285923039451</v>
      </c>
      <c r="AV36" s="102">
        <f t="shared" si="11"/>
        <v>64.920948616600796</v>
      </c>
      <c r="AW36" s="102">
        <f t="shared" si="12"/>
        <v>69.260326609029775</v>
      </c>
      <c r="AX36" s="105"/>
      <c r="AY36" s="102">
        <f t="shared" si="13"/>
        <v>77.106598984771566</v>
      </c>
      <c r="AZ36" s="102">
        <f t="shared" si="14"/>
        <v>74.270833333333329</v>
      </c>
      <c r="BA36" s="102">
        <f t="shared" si="15"/>
        <v>79.801980198019805</v>
      </c>
      <c r="BB36" s="142"/>
      <c r="BC36" s="102">
        <f t="shared" si="16"/>
        <v>92.121212121212125</v>
      </c>
      <c r="BD36" s="102">
        <f t="shared" si="17"/>
        <v>90.410958904109577</v>
      </c>
      <c r="BE36" s="102">
        <f t="shared" si="18"/>
        <v>93.478260869565219</v>
      </c>
    </row>
    <row r="37" spans="1:57" ht="15" customHeight="1" x14ac:dyDescent="0.2">
      <c r="A37" s="107" t="s">
        <v>99</v>
      </c>
      <c r="B37" s="263">
        <v>9951</v>
      </c>
      <c r="C37" s="263">
        <v>4559</v>
      </c>
      <c r="D37" s="263">
        <v>5392</v>
      </c>
      <c r="E37" s="263"/>
      <c r="F37" s="263">
        <v>1987</v>
      </c>
      <c r="G37" s="263">
        <v>890</v>
      </c>
      <c r="H37" s="263">
        <v>1097</v>
      </c>
      <c r="I37" s="263"/>
      <c r="J37" s="263">
        <v>1888</v>
      </c>
      <c r="K37" s="263">
        <v>916</v>
      </c>
      <c r="L37" s="263">
        <v>972</v>
      </c>
      <c r="M37" s="263"/>
      <c r="N37" s="263">
        <v>1888</v>
      </c>
      <c r="O37" s="263">
        <v>861</v>
      </c>
      <c r="P37" s="263">
        <v>1027</v>
      </c>
      <c r="Q37" s="263"/>
      <c r="R37" s="263">
        <v>1816</v>
      </c>
      <c r="S37" s="263">
        <v>814</v>
      </c>
      <c r="T37" s="263">
        <v>1002</v>
      </c>
      <c r="U37" s="263"/>
      <c r="V37" s="263">
        <v>1792</v>
      </c>
      <c r="W37" s="263">
        <v>843</v>
      </c>
      <c r="X37" s="263">
        <v>949</v>
      </c>
      <c r="Y37" s="263"/>
      <c r="Z37" s="263">
        <v>580</v>
      </c>
      <c r="AA37" s="263">
        <v>235</v>
      </c>
      <c r="AB37" s="263">
        <v>345</v>
      </c>
      <c r="AC37" s="292"/>
      <c r="AD37" s="107" t="s">
        <v>99</v>
      </c>
      <c r="AE37" s="102">
        <f t="shared" si="0"/>
        <v>80.516222995387977</v>
      </c>
      <c r="AF37" s="102">
        <f t="shared" si="0"/>
        <v>75.517641212522776</v>
      </c>
      <c r="AG37" s="102">
        <f t="shared" si="0"/>
        <v>85.289465359063584</v>
      </c>
      <c r="AH37" s="142"/>
      <c r="AI37" s="102">
        <f t="shared" si="1"/>
        <v>84.01691331923891</v>
      </c>
      <c r="AJ37" s="102">
        <f t="shared" si="2"/>
        <v>79.111111111111114</v>
      </c>
      <c r="AK37" s="102">
        <f t="shared" si="3"/>
        <v>88.467741935483872</v>
      </c>
      <c r="AL37" s="105"/>
      <c r="AM37" s="102">
        <f t="shared" si="4"/>
        <v>75.069582504970185</v>
      </c>
      <c r="AN37" s="102">
        <f t="shared" si="5"/>
        <v>70.624518118735551</v>
      </c>
      <c r="AO37" s="102">
        <f t="shared" si="6"/>
        <v>79.802955665024626</v>
      </c>
      <c r="AP37" s="105"/>
      <c r="AQ37" s="102">
        <f t="shared" si="7"/>
        <v>80.237994050148743</v>
      </c>
      <c r="AR37" s="102">
        <f t="shared" si="8"/>
        <v>75.26223776223776</v>
      </c>
      <c r="AS37" s="102">
        <f t="shared" si="9"/>
        <v>84.946236559139791</v>
      </c>
      <c r="AT37" s="105"/>
      <c r="AU37" s="102">
        <f t="shared" si="10"/>
        <v>78.751084128360787</v>
      </c>
      <c r="AV37" s="102">
        <f t="shared" si="11"/>
        <v>73.004484304932731</v>
      </c>
      <c r="AW37" s="102">
        <f t="shared" si="12"/>
        <v>84.130982367758193</v>
      </c>
      <c r="AX37" s="105"/>
      <c r="AY37" s="102">
        <f t="shared" si="13"/>
        <v>83.155452436194892</v>
      </c>
      <c r="AZ37" s="102">
        <f t="shared" si="14"/>
        <v>79.006560449859421</v>
      </c>
      <c r="BA37" s="102">
        <f t="shared" si="15"/>
        <v>87.224264705882348</v>
      </c>
      <c r="BB37" s="142"/>
      <c r="BC37" s="102">
        <f t="shared" si="16"/>
        <v>87.218045112781951</v>
      </c>
      <c r="BD37" s="102">
        <f t="shared" si="17"/>
        <v>81.31487889273356</v>
      </c>
      <c r="BE37" s="102">
        <f t="shared" si="18"/>
        <v>91.755319148936167</v>
      </c>
    </row>
    <row r="38" spans="1:57" ht="15" customHeight="1" x14ac:dyDescent="0.2">
      <c r="A38" s="107" t="s">
        <v>100</v>
      </c>
      <c r="B38" s="263">
        <v>5293</v>
      </c>
      <c r="C38" s="263">
        <v>2445</v>
      </c>
      <c r="D38" s="263">
        <v>2848</v>
      </c>
      <c r="E38" s="263"/>
      <c r="F38" s="263">
        <v>1094</v>
      </c>
      <c r="G38" s="263">
        <v>512</v>
      </c>
      <c r="H38" s="263">
        <v>582</v>
      </c>
      <c r="I38" s="263"/>
      <c r="J38" s="263">
        <v>1048</v>
      </c>
      <c r="K38" s="263">
        <v>518</v>
      </c>
      <c r="L38" s="263">
        <v>530</v>
      </c>
      <c r="M38" s="263"/>
      <c r="N38" s="263">
        <v>954</v>
      </c>
      <c r="O38" s="263">
        <v>458</v>
      </c>
      <c r="P38" s="263">
        <v>496</v>
      </c>
      <c r="Q38" s="263"/>
      <c r="R38" s="263">
        <v>960</v>
      </c>
      <c r="S38" s="263">
        <v>397</v>
      </c>
      <c r="T38" s="263">
        <v>563</v>
      </c>
      <c r="U38" s="263"/>
      <c r="V38" s="263">
        <v>830</v>
      </c>
      <c r="W38" s="263">
        <v>374</v>
      </c>
      <c r="X38" s="263">
        <v>456</v>
      </c>
      <c r="Y38" s="263"/>
      <c r="Z38" s="263">
        <v>407</v>
      </c>
      <c r="AA38" s="263">
        <v>186</v>
      </c>
      <c r="AB38" s="263">
        <v>221</v>
      </c>
      <c r="AC38" s="292"/>
      <c r="AD38" s="107" t="s">
        <v>100</v>
      </c>
      <c r="AE38" s="102">
        <f t="shared" si="0"/>
        <v>77.964354102224192</v>
      </c>
      <c r="AF38" s="102">
        <f t="shared" si="0"/>
        <v>74.885145482388964</v>
      </c>
      <c r="AG38" s="102">
        <f t="shared" si="0"/>
        <v>80.817253121452893</v>
      </c>
      <c r="AH38" s="142"/>
      <c r="AI38" s="102">
        <f t="shared" si="1"/>
        <v>75.085792724776937</v>
      </c>
      <c r="AJ38" s="102">
        <f t="shared" si="2"/>
        <v>72.21438645980254</v>
      </c>
      <c r="AK38" s="102">
        <f t="shared" si="3"/>
        <v>77.807486631016047</v>
      </c>
      <c r="AL38" s="105"/>
      <c r="AM38" s="102">
        <f t="shared" si="4"/>
        <v>75.341480948957582</v>
      </c>
      <c r="AN38" s="102">
        <f t="shared" si="5"/>
        <v>74.747474747474755</v>
      </c>
      <c r="AO38" s="102">
        <f t="shared" si="6"/>
        <v>75.931232091690546</v>
      </c>
      <c r="AP38" s="105"/>
      <c r="AQ38" s="102">
        <f t="shared" si="7"/>
        <v>78.518518518518519</v>
      </c>
      <c r="AR38" s="102">
        <f t="shared" si="8"/>
        <v>74.714518760195759</v>
      </c>
      <c r="AS38" s="102">
        <f t="shared" si="9"/>
        <v>82.392026578073086</v>
      </c>
      <c r="AT38" s="105"/>
      <c r="AU38" s="102">
        <f t="shared" si="10"/>
        <v>76.861489191353087</v>
      </c>
      <c r="AV38" s="102">
        <f t="shared" si="11"/>
        <v>73.112338858195216</v>
      </c>
      <c r="AW38" s="102">
        <f t="shared" si="12"/>
        <v>79.745042492917847</v>
      </c>
      <c r="AX38" s="105"/>
      <c r="AY38" s="102">
        <f t="shared" si="13"/>
        <v>79.578139980824545</v>
      </c>
      <c r="AZ38" s="102">
        <f t="shared" si="14"/>
        <v>74.501992031872504</v>
      </c>
      <c r="BA38" s="102">
        <f t="shared" si="15"/>
        <v>84.288354898336422</v>
      </c>
      <c r="BB38" s="142"/>
      <c r="BC38" s="102">
        <f t="shared" si="16"/>
        <v>93.778801843317979</v>
      </c>
      <c r="BD38" s="102">
        <f t="shared" si="17"/>
        <v>90.731707317073173</v>
      </c>
      <c r="BE38" s="102">
        <f t="shared" si="18"/>
        <v>96.506550218340621</v>
      </c>
    </row>
    <row r="39" spans="1:57" ht="15" customHeight="1" x14ac:dyDescent="0.2">
      <c r="A39" s="107" t="s">
        <v>101</v>
      </c>
      <c r="B39" s="263">
        <v>5641</v>
      </c>
      <c r="C39" s="263">
        <v>2582</v>
      </c>
      <c r="D39" s="263">
        <v>3059</v>
      </c>
      <c r="E39" s="263"/>
      <c r="F39" s="263">
        <v>1079</v>
      </c>
      <c r="G39" s="263">
        <v>511</v>
      </c>
      <c r="H39" s="263">
        <v>568</v>
      </c>
      <c r="I39" s="263"/>
      <c r="J39" s="263">
        <v>1093</v>
      </c>
      <c r="K39" s="263">
        <v>542</v>
      </c>
      <c r="L39" s="263">
        <v>551</v>
      </c>
      <c r="M39" s="263"/>
      <c r="N39" s="263">
        <v>1032</v>
      </c>
      <c r="O39" s="263">
        <v>458</v>
      </c>
      <c r="P39" s="263">
        <v>574</v>
      </c>
      <c r="Q39" s="263"/>
      <c r="R39" s="263">
        <v>1013</v>
      </c>
      <c r="S39" s="263">
        <v>453</v>
      </c>
      <c r="T39" s="263">
        <v>560</v>
      </c>
      <c r="U39" s="263"/>
      <c r="V39" s="263">
        <v>1136</v>
      </c>
      <c r="W39" s="263">
        <v>495</v>
      </c>
      <c r="X39" s="263">
        <v>641</v>
      </c>
      <c r="Y39" s="263"/>
      <c r="Z39" s="263">
        <v>288</v>
      </c>
      <c r="AA39" s="263">
        <v>123</v>
      </c>
      <c r="AB39" s="263">
        <v>165</v>
      </c>
      <c r="AC39" s="292"/>
      <c r="AD39" s="107" t="s">
        <v>101</v>
      </c>
      <c r="AE39" s="102">
        <f t="shared" si="0"/>
        <v>77.678325530156982</v>
      </c>
      <c r="AF39" s="102">
        <f t="shared" si="0"/>
        <v>72.223776223776227</v>
      </c>
      <c r="AG39" s="102">
        <f t="shared" si="0"/>
        <v>82.967181990778414</v>
      </c>
      <c r="AH39" s="142"/>
      <c r="AI39" s="102">
        <f t="shared" si="1"/>
        <v>78.87426900584795</v>
      </c>
      <c r="AJ39" s="102">
        <f t="shared" si="2"/>
        <v>72.585227272727266</v>
      </c>
      <c r="AK39" s="102">
        <f t="shared" si="3"/>
        <v>85.542168674698786</v>
      </c>
      <c r="AL39" s="105"/>
      <c r="AM39" s="102">
        <f t="shared" si="4"/>
        <v>72.384105960264904</v>
      </c>
      <c r="AN39" s="102">
        <f t="shared" si="5"/>
        <v>68.434343434343432</v>
      </c>
      <c r="AO39" s="102">
        <f t="shared" si="6"/>
        <v>76.740947075208908</v>
      </c>
      <c r="AP39" s="105"/>
      <c r="AQ39" s="102">
        <f t="shared" si="7"/>
        <v>77.710843373493972</v>
      </c>
      <c r="AR39" s="102">
        <f t="shared" si="8"/>
        <v>71.450858034321371</v>
      </c>
      <c r="AS39" s="102">
        <f t="shared" si="9"/>
        <v>83.551673944687039</v>
      </c>
      <c r="AT39" s="105"/>
      <c r="AU39" s="102">
        <f t="shared" si="10"/>
        <v>72.150997150997156</v>
      </c>
      <c r="AV39" s="102">
        <f t="shared" si="11"/>
        <v>65.462427745664741</v>
      </c>
      <c r="AW39" s="102">
        <f t="shared" si="12"/>
        <v>78.651685393258433</v>
      </c>
      <c r="AX39" s="105"/>
      <c r="AY39" s="102">
        <f t="shared" si="13"/>
        <v>83.590875643855782</v>
      </c>
      <c r="AZ39" s="102">
        <f t="shared" si="14"/>
        <v>79.96768982229402</v>
      </c>
      <c r="BA39" s="102">
        <f t="shared" si="15"/>
        <v>86.621621621621628</v>
      </c>
      <c r="BB39" s="142"/>
      <c r="BC39" s="102">
        <f t="shared" si="16"/>
        <v>98.293515358361773</v>
      </c>
      <c r="BD39" s="102">
        <f t="shared" si="17"/>
        <v>96.850393700787393</v>
      </c>
      <c r="BE39" s="102">
        <f t="shared" si="18"/>
        <v>99.397590361445793</v>
      </c>
    </row>
    <row r="40" spans="1:57" ht="15" customHeight="1" x14ac:dyDescent="0.2">
      <c r="A40" s="107" t="s">
        <v>102</v>
      </c>
      <c r="B40" s="263">
        <v>1642</v>
      </c>
      <c r="C40" s="263">
        <v>718</v>
      </c>
      <c r="D40" s="263">
        <v>924</v>
      </c>
      <c r="E40" s="263"/>
      <c r="F40" s="263">
        <v>282</v>
      </c>
      <c r="G40" s="263">
        <v>132</v>
      </c>
      <c r="H40" s="263">
        <v>150</v>
      </c>
      <c r="I40" s="263"/>
      <c r="J40" s="263">
        <v>303</v>
      </c>
      <c r="K40" s="263">
        <v>159</v>
      </c>
      <c r="L40" s="263">
        <v>144</v>
      </c>
      <c r="M40" s="263"/>
      <c r="N40" s="263">
        <v>254</v>
      </c>
      <c r="O40" s="263">
        <v>115</v>
      </c>
      <c r="P40" s="263">
        <v>139</v>
      </c>
      <c r="Q40" s="263"/>
      <c r="R40" s="263">
        <v>314</v>
      </c>
      <c r="S40" s="263">
        <v>110</v>
      </c>
      <c r="T40" s="263">
        <v>204</v>
      </c>
      <c r="U40" s="263"/>
      <c r="V40" s="263">
        <v>308</v>
      </c>
      <c r="W40" s="263">
        <v>126</v>
      </c>
      <c r="X40" s="263">
        <v>182</v>
      </c>
      <c r="Y40" s="263"/>
      <c r="Z40" s="263">
        <v>181</v>
      </c>
      <c r="AA40" s="263">
        <v>76</v>
      </c>
      <c r="AB40" s="263">
        <v>105</v>
      </c>
      <c r="AC40" s="292"/>
      <c r="AD40" s="107" t="s">
        <v>102</v>
      </c>
      <c r="AE40" s="102">
        <f t="shared" si="0"/>
        <v>73.042704626334526</v>
      </c>
      <c r="AF40" s="102">
        <f t="shared" si="0"/>
        <v>66.114180478821368</v>
      </c>
      <c r="AG40" s="102">
        <f t="shared" si="0"/>
        <v>79.518072289156621</v>
      </c>
      <c r="AH40" s="142"/>
      <c r="AI40" s="102">
        <f t="shared" si="1"/>
        <v>64.38356164383562</v>
      </c>
      <c r="AJ40" s="102">
        <f t="shared" si="2"/>
        <v>59.728506787330318</v>
      </c>
      <c r="AK40" s="102">
        <f t="shared" si="3"/>
        <v>69.124423963133637</v>
      </c>
      <c r="AL40" s="105"/>
      <c r="AM40" s="102">
        <f t="shared" si="4"/>
        <v>62.090163934426236</v>
      </c>
      <c r="AN40" s="102">
        <f t="shared" si="5"/>
        <v>55.594405594405593</v>
      </c>
      <c r="AO40" s="102">
        <f t="shared" si="6"/>
        <v>71.287128712871279</v>
      </c>
      <c r="AP40" s="105"/>
      <c r="AQ40" s="102">
        <f t="shared" si="7"/>
        <v>64.631043256997458</v>
      </c>
      <c r="AR40" s="102">
        <f t="shared" si="8"/>
        <v>59.895833333333336</v>
      </c>
      <c r="AS40" s="102">
        <f t="shared" si="9"/>
        <v>69.154228855721385</v>
      </c>
      <c r="AT40" s="105"/>
      <c r="AU40" s="102">
        <f t="shared" si="10"/>
        <v>82.198952879581157</v>
      </c>
      <c r="AV40" s="102">
        <f t="shared" si="11"/>
        <v>73.825503355704697</v>
      </c>
      <c r="AW40" s="102">
        <f t="shared" si="12"/>
        <v>87.553648068669531</v>
      </c>
      <c r="AX40" s="105"/>
      <c r="AY40" s="102">
        <f t="shared" si="13"/>
        <v>91.124260355029591</v>
      </c>
      <c r="AZ40" s="102">
        <f t="shared" si="14"/>
        <v>86.896551724137922</v>
      </c>
      <c r="BA40" s="102">
        <f t="shared" si="15"/>
        <v>94.300518134715034</v>
      </c>
      <c r="BB40" s="142"/>
      <c r="BC40" s="102">
        <f t="shared" si="16"/>
        <v>86.602870813397132</v>
      </c>
      <c r="BD40" s="102">
        <f t="shared" si="17"/>
        <v>81.72043010752688</v>
      </c>
      <c r="BE40" s="102">
        <f t="shared" si="18"/>
        <v>90.517241379310349</v>
      </c>
    </row>
    <row r="41" spans="1:57" ht="15" customHeight="1" x14ac:dyDescent="0.2">
      <c r="A41" s="107" t="s">
        <v>103</v>
      </c>
      <c r="B41" s="263">
        <v>12658</v>
      </c>
      <c r="C41" s="263">
        <v>5627</v>
      </c>
      <c r="D41" s="263">
        <v>7031</v>
      </c>
      <c r="E41" s="263"/>
      <c r="F41" s="263">
        <v>2508</v>
      </c>
      <c r="G41" s="263">
        <v>1203</v>
      </c>
      <c r="H41" s="263">
        <v>1305</v>
      </c>
      <c r="I41" s="263"/>
      <c r="J41" s="263">
        <v>2479</v>
      </c>
      <c r="K41" s="263">
        <v>1139</v>
      </c>
      <c r="L41" s="263">
        <v>1340</v>
      </c>
      <c r="M41" s="263"/>
      <c r="N41" s="263">
        <v>2417</v>
      </c>
      <c r="O41" s="263">
        <v>1140</v>
      </c>
      <c r="P41" s="263">
        <v>1277</v>
      </c>
      <c r="Q41" s="263"/>
      <c r="R41" s="263">
        <v>2329</v>
      </c>
      <c r="S41" s="263">
        <v>954</v>
      </c>
      <c r="T41" s="263">
        <v>1375</v>
      </c>
      <c r="U41" s="263"/>
      <c r="V41" s="263">
        <v>2268</v>
      </c>
      <c r="W41" s="263">
        <v>947</v>
      </c>
      <c r="X41" s="263">
        <v>1321</v>
      </c>
      <c r="Y41" s="263"/>
      <c r="Z41" s="263">
        <v>657</v>
      </c>
      <c r="AA41" s="263">
        <v>244</v>
      </c>
      <c r="AB41" s="263">
        <v>413</v>
      </c>
      <c r="AC41" s="292"/>
      <c r="AD41" s="107" t="s">
        <v>103</v>
      </c>
      <c r="AE41" s="102">
        <f t="shared" si="0"/>
        <v>74.162174830091402</v>
      </c>
      <c r="AF41" s="102">
        <f t="shared" si="0"/>
        <v>69.178755839685266</v>
      </c>
      <c r="AG41" s="102">
        <f t="shared" si="0"/>
        <v>78.699350794716821</v>
      </c>
      <c r="AH41" s="142"/>
      <c r="AI41" s="102">
        <f t="shared" si="1"/>
        <v>70.271784813673293</v>
      </c>
      <c r="AJ41" s="102">
        <f t="shared" si="2"/>
        <v>67.357222844344903</v>
      </c>
      <c r="AK41" s="102">
        <f t="shared" si="3"/>
        <v>73.191250701065627</v>
      </c>
      <c r="AL41" s="105"/>
      <c r="AM41" s="102">
        <f t="shared" si="4"/>
        <v>69.439775910364148</v>
      </c>
      <c r="AN41" s="102">
        <f t="shared" si="5"/>
        <v>64.532577903682721</v>
      </c>
      <c r="AO41" s="102">
        <f t="shared" si="6"/>
        <v>74.23822714681441</v>
      </c>
      <c r="AP41" s="105"/>
      <c r="AQ41" s="102">
        <f t="shared" si="7"/>
        <v>74.575748225856216</v>
      </c>
      <c r="AR41" s="102">
        <f t="shared" si="8"/>
        <v>69.938650306748457</v>
      </c>
      <c r="AS41" s="102">
        <f t="shared" si="9"/>
        <v>79.267535692116695</v>
      </c>
      <c r="AT41" s="105"/>
      <c r="AU41" s="102">
        <f t="shared" si="10"/>
        <v>73.516414141414145</v>
      </c>
      <c r="AV41" s="102">
        <f t="shared" si="11"/>
        <v>66.620111731843579</v>
      </c>
      <c r="AW41" s="102">
        <f t="shared" si="12"/>
        <v>79.205069124423972</v>
      </c>
      <c r="AX41" s="105"/>
      <c r="AY41" s="102">
        <f t="shared" si="13"/>
        <v>81.26119670369043</v>
      </c>
      <c r="AZ41" s="102">
        <f t="shared" si="14"/>
        <v>76.618122977346275</v>
      </c>
      <c r="BA41" s="102">
        <f t="shared" si="15"/>
        <v>84.951768488745984</v>
      </c>
      <c r="BB41" s="142"/>
      <c r="BC41" s="102">
        <f t="shared" si="16"/>
        <v>90.123456790123456</v>
      </c>
      <c r="BD41" s="102">
        <f t="shared" si="17"/>
        <v>85.614035087719301</v>
      </c>
      <c r="BE41" s="102">
        <f t="shared" si="18"/>
        <v>93.018018018018026</v>
      </c>
    </row>
    <row r="42" spans="1:57" ht="15" customHeight="1" x14ac:dyDescent="0.2">
      <c r="A42" s="107" t="s">
        <v>104</v>
      </c>
      <c r="B42" s="263">
        <v>11387</v>
      </c>
      <c r="C42" s="263">
        <v>5210</v>
      </c>
      <c r="D42" s="263">
        <v>6177</v>
      </c>
      <c r="E42" s="263"/>
      <c r="F42" s="263">
        <v>2393</v>
      </c>
      <c r="G42" s="263">
        <v>1104</v>
      </c>
      <c r="H42" s="263">
        <v>1289</v>
      </c>
      <c r="I42" s="263"/>
      <c r="J42" s="263">
        <v>2219</v>
      </c>
      <c r="K42" s="263">
        <v>1018</v>
      </c>
      <c r="L42" s="263">
        <v>1201</v>
      </c>
      <c r="M42" s="263"/>
      <c r="N42" s="263">
        <v>2509</v>
      </c>
      <c r="O42" s="263">
        <v>1184</v>
      </c>
      <c r="P42" s="263">
        <v>1325</v>
      </c>
      <c r="Q42" s="263"/>
      <c r="R42" s="263">
        <v>1898</v>
      </c>
      <c r="S42" s="263">
        <v>836</v>
      </c>
      <c r="T42" s="263">
        <v>1062</v>
      </c>
      <c r="U42" s="263"/>
      <c r="V42" s="263">
        <v>2004</v>
      </c>
      <c r="W42" s="263">
        <v>912</v>
      </c>
      <c r="X42" s="263">
        <v>1092</v>
      </c>
      <c r="Y42" s="263"/>
      <c r="Z42" s="263">
        <v>364</v>
      </c>
      <c r="AA42" s="263">
        <v>156</v>
      </c>
      <c r="AB42" s="263">
        <v>208</v>
      </c>
      <c r="AC42" s="292"/>
      <c r="AD42" s="107" t="s">
        <v>104</v>
      </c>
      <c r="AE42" s="102">
        <f t="shared" si="0"/>
        <v>75.420585508014298</v>
      </c>
      <c r="AF42" s="102">
        <f t="shared" si="0"/>
        <v>70.596205962059628</v>
      </c>
      <c r="AG42" s="102">
        <f t="shared" si="0"/>
        <v>80.033687483804101</v>
      </c>
      <c r="AH42" s="142"/>
      <c r="AI42" s="102">
        <f t="shared" si="1"/>
        <v>75.751820196264646</v>
      </c>
      <c r="AJ42" s="102">
        <f t="shared" si="2"/>
        <v>70.050761421319791</v>
      </c>
      <c r="AK42" s="102">
        <f t="shared" si="3"/>
        <v>81.427668982943786</v>
      </c>
      <c r="AL42" s="105"/>
      <c r="AM42" s="102">
        <f t="shared" si="4"/>
        <v>69.084682440846819</v>
      </c>
      <c r="AN42" s="102">
        <f t="shared" si="5"/>
        <v>62.839506172839506</v>
      </c>
      <c r="AO42" s="102">
        <f t="shared" si="6"/>
        <v>75.439698492462313</v>
      </c>
      <c r="AP42" s="105"/>
      <c r="AQ42" s="102">
        <f t="shared" si="7"/>
        <v>79.474184352233138</v>
      </c>
      <c r="AR42" s="102">
        <f t="shared" si="8"/>
        <v>76.83322517845555</v>
      </c>
      <c r="AS42" s="102">
        <f t="shared" si="9"/>
        <v>81.992574257425744</v>
      </c>
      <c r="AT42" s="105"/>
      <c r="AU42" s="102">
        <f t="shared" si="10"/>
        <v>70.926756352765324</v>
      </c>
      <c r="AV42" s="102">
        <f t="shared" si="11"/>
        <v>65.826771653543304</v>
      </c>
      <c r="AW42" s="102">
        <f t="shared" si="12"/>
        <v>75.533428165007109</v>
      </c>
      <c r="AX42" s="105"/>
      <c r="AY42" s="102">
        <f t="shared" si="13"/>
        <v>81.562881562881557</v>
      </c>
      <c r="AZ42" s="102">
        <f t="shared" si="14"/>
        <v>77.749360613810737</v>
      </c>
      <c r="BA42" s="102">
        <f t="shared" si="15"/>
        <v>85.046728971962608</v>
      </c>
      <c r="BB42" s="142"/>
      <c r="BC42" s="102">
        <f t="shared" si="16"/>
        <v>83.295194508009146</v>
      </c>
      <c r="BD42" s="102">
        <f t="shared" si="17"/>
        <v>78</v>
      </c>
      <c r="BE42" s="102">
        <f t="shared" si="18"/>
        <v>87.763713080168785</v>
      </c>
    </row>
    <row r="43" spans="1:57" ht="15" customHeight="1" thickBot="1" x14ac:dyDescent="0.25">
      <c r="A43" s="122" t="s">
        <v>105</v>
      </c>
      <c r="B43" s="263">
        <v>1837</v>
      </c>
      <c r="C43" s="263">
        <v>955</v>
      </c>
      <c r="D43" s="263">
        <v>882</v>
      </c>
      <c r="E43" s="263"/>
      <c r="F43" s="263">
        <v>428</v>
      </c>
      <c r="G43" s="263">
        <v>218</v>
      </c>
      <c r="H43" s="263">
        <v>210</v>
      </c>
      <c r="I43" s="263"/>
      <c r="J43" s="263">
        <v>445</v>
      </c>
      <c r="K43" s="263">
        <v>245</v>
      </c>
      <c r="L43" s="263">
        <v>200</v>
      </c>
      <c r="M43" s="263"/>
      <c r="N43" s="263">
        <v>336</v>
      </c>
      <c r="O43" s="263">
        <v>166</v>
      </c>
      <c r="P43" s="263">
        <v>170</v>
      </c>
      <c r="Q43" s="263"/>
      <c r="R43" s="263">
        <v>324</v>
      </c>
      <c r="S43" s="263">
        <v>165</v>
      </c>
      <c r="T43" s="263">
        <v>159</v>
      </c>
      <c r="U43" s="263"/>
      <c r="V43" s="263">
        <v>253</v>
      </c>
      <c r="W43" s="263">
        <v>133</v>
      </c>
      <c r="X43" s="263">
        <v>120</v>
      </c>
      <c r="Y43" s="263"/>
      <c r="Z43" s="263">
        <v>51</v>
      </c>
      <c r="AA43" s="263">
        <v>28</v>
      </c>
      <c r="AB43" s="263">
        <v>23</v>
      </c>
      <c r="AC43" s="292"/>
      <c r="AD43" s="122" t="s">
        <v>105</v>
      </c>
      <c r="AE43" s="102">
        <f t="shared" si="0"/>
        <v>72.810146650812527</v>
      </c>
      <c r="AF43" s="102">
        <f t="shared" si="0"/>
        <v>72.845156369183826</v>
      </c>
      <c r="AG43" s="102">
        <f t="shared" si="0"/>
        <v>72.772277227722768</v>
      </c>
      <c r="AH43" s="155"/>
      <c r="AI43" s="102">
        <f t="shared" si="1"/>
        <v>72.053872053872055</v>
      </c>
      <c r="AJ43" s="102">
        <f t="shared" si="2"/>
        <v>73.154362416107389</v>
      </c>
      <c r="AK43" s="102">
        <f t="shared" si="3"/>
        <v>70.945945945945937</v>
      </c>
      <c r="AL43" s="100"/>
      <c r="AM43" s="102">
        <f t="shared" si="4"/>
        <v>73.920265780730901</v>
      </c>
      <c r="AN43" s="102">
        <f t="shared" si="5"/>
        <v>74.468085106382972</v>
      </c>
      <c r="AO43" s="102">
        <f t="shared" si="6"/>
        <v>73.260073260073256</v>
      </c>
      <c r="AP43" s="100"/>
      <c r="AQ43" s="102">
        <f t="shared" si="7"/>
        <v>69.854469854469855</v>
      </c>
      <c r="AR43" s="102">
        <f t="shared" si="8"/>
        <v>69.166666666666671</v>
      </c>
      <c r="AS43" s="102">
        <f t="shared" si="9"/>
        <v>70.539419087136935</v>
      </c>
      <c r="AT43" s="100"/>
      <c r="AU43" s="102">
        <f t="shared" si="10"/>
        <v>71.365638766519822</v>
      </c>
      <c r="AV43" s="102">
        <f t="shared" si="11"/>
        <v>68.46473029045643</v>
      </c>
      <c r="AW43" s="102">
        <f t="shared" si="12"/>
        <v>74.647887323943664</v>
      </c>
      <c r="AX43" s="100"/>
      <c r="AY43" s="102">
        <f t="shared" si="13"/>
        <v>75.97597597597597</v>
      </c>
      <c r="AZ43" s="102">
        <f t="shared" si="14"/>
        <v>77.777777777777786</v>
      </c>
      <c r="BA43" s="102">
        <f t="shared" si="15"/>
        <v>74.074074074074076</v>
      </c>
      <c r="BB43" s="155"/>
      <c r="BC43" s="102">
        <f t="shared" si="16"/>
        <v>86.440677966101703</v>
      </c>
      <c r="BD43" s="102">
        <f t="shared" si="17"/>
        <v>87.5</v>
      </c>
      <c r="BE43" s="102">
        <f t="shared" si="18"/>
        <v>85.18518518518519</v>
      </c>
    </row>
    <row r="44" spans="1:57" ht="15" customHeight="1" x14ac:dyDescent="0.2">
      <c r="A44" s="341" t="s">
        <v>238</v>
      </c>
      <c r="B44" s="341"/>
      <c r="C44" s="341"/>
      <c r="D44" s="341"/>
      <c r="E44" s="341"/>
      <c r="F44" s="341"/>
      <c r="G44" s="341"/>
      <c r="H44" s="341"/>
      <c r="I44" s="341"/>
      <c r="J44" s="341"/>
      <c r="K44" s="341"/>
      <c r="L44" s="341"/>
      <c r="M44" s="341"/>
      <c r="N44" s="341"/>
      <c r="O44" s="341"/>
      <c r="P44" s="341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D44" s="341" t="s">
        <v>238</v>
      </c>
      <c r="AE44" s="341"/>
      <c r="AF44" s="341"/>
      <c r="AG44" s="341"/>
      <c r="AH44" s="341"/>
      <c r="AI44" s="341"/>
      <c r="AJ44" s="341"/>
      <c r="AK44" s="341"/>
      <c r="AL44" s="341"/>
      <c r="AM44" s="341"/>
      <c r="AN44" s="341"/>
      <c r="AO44" s="341"/>
      <c r="AP44" s="341"/>
      <c r="AQ44" s="341"/>
      <c r="AR44" s="341"/>
      <c r="AS44" s="341"/>
      <c r="AT44" s="341"/>
      <c r="AU44" s="341"/>
      <c r="AV44" s="341"/>
      <c r="AW44" s="341"/>
      <c r="AX44" s="341"/>
      <c r="AY44" s="341"/>
      <c r="AZ44" s="341"/>
      <c r="BA44" s="341"/>
      <c r="BB44" s="341"/>
      <c r="BC44" s="341"/>
      <c r="BD44" s="341"/>
      <c r="BE44" s="341"/>
    </row>
    <row r="45" spans="1:57" ht="15" customHeight="1" x14ac:dyDescent="0.2">
      <c r="A45" s="342" t="s">
        <v>224</v>
      </c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D45" s="342" t="s">
        <v>224</v>
      </c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2"/>
      <c r="BE45" s="342"/>
    </row>
    <row r="46" spans="1:57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26" t="s">
        <v>317</v>
      </c>
      <c r="AB46" s="326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</row>
    <row r="47" spans="1:57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26"/>
      <c r="AB47" s="326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</row>
    <row r="48" spans="1:57" ht="15" customHeight="1" x14ac:dyDescent="0.2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140"/>
      <c r="AB48" s="14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</row>
    <row r="49" spans="1:60" ht="15" customHeight="1" x14ac:dyDescent="0.2">
      <c r="A49" s="348" t="s">
        <v>267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D49" s="348" t="s">
        <v>265</v>
      </c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  <c r="AU49" s="348"/>
      <c r="AV49" s="348"/>
      <c r="AW49" s="348"/>
      <c r="AX49" s="348"/>
      <c r="AY49" s="348"/>
      <c r="AZ49" s="348"/>
      <c r="BA49" s="348"/>
      <c r="BB49" s="348"/>
      <c r="BC49" s="348"/>
      <c r="BD49" s="348"/>
      <c r="BE49" s="348"/>
      <c r="BF49" s="29"/>
      <c r="BG49" s="326" t="s">
        <v>317</v>
      </c>
      <c r="BH49" s="326"/>
    </row>
    <row r="50" spans="1:60" ht="15" customHeight="1" x14ac:dyDescent="0.2">
      <c r="A50" s="347" t="s">
        <v>127</v>
      </c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D50" s="347" t="s">
        <v>128</v>
      </c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  <c r="BF50" s="30"/>
      <c r="BG50" s="326"/>
      <c r="BH50" s="326"/>
    </row>
    <row r="51" spans="1:60" ht="15" customHeight="1" x14ac:dyDescent="0.2">
      <c r="A51" s="338" t="s">
        <v>236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236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</row>
    <row r="52" spans="1:60" ht="15" customHeight="1" x14ac:dyDescent="0.2">
      <c r="A52" s="338" t="s">
        <v>246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D52" s="338" t="s">
        <v>246</v>
      </c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</row>
    <row r="53" spans="1:60" ht="15" customHeight="1" x14ac:dyDescent="0.2">
      <c r="A53" s="338" t="s">
        <v>230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D53" s="338" t="s">
        <v>230</v>
      </c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</row>
    <row r="54" spans="1:60" ht="15" customHeight="1" x14ac:dyDescent="0.2">
      <c r="A54" s="338" t="s">
        <v>462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D54" s="338" t="s">
        <v>462</v>
      </c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</row>
    <row r="55" spans="1:60" ht="15" customHeight="1" thickBot="1" x14ac:dyDescent="0.25">
      <c r="A55" s="99"/>
      <c r="B55" s="156"/>
      <c r="C55" s="156"/>
      <c r="D55" s="156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</row>
    <row r="56" spans="1:60" ht="15" customHeight="1" x14ac:dyDescent="0.2">
      <c r="A56" s="345" t="s">
        <v>242</v>
      </c>
      <c r="B56" s="343" t="s">
        <v>243</v>
      </c>
      <c r="C56" s="343"/>
      <c r="D56" s="343"/>
      <c r="E56" s="108"/>
      <c r="F56" s="343" t="s">
        <v>116</v>
      </c>
      <c r="G56" s="343"/>
      <c r="H56" s="343"/>
      <c r="I56" s="108"/>
      <c r="J56" s="343" t="s">
        <v>117</v>
      </c>
      <c r="K56" s="343"/>
      <c r="L56" s="343"/>
      <c r="M56" s="108"/>
      <c r="N56" s="343" t="s">
        <v>118</v>
      </c>
      <c r="O56" s="343"/>
      <c r="P56" s="343"/>
      <c r="Q56" s="108"/>
      <c r="R56" s="343" t="s">
        <v>119</v>
      </c>
      <c r="S56" s="343"/>
      <c r="T56" s="343"/>
      <c r="U56" s="108"/>
      <c r="V56" s="343" t="s">
        <v>120</v>
      </c>
      <c r="W56" s="343"/>
      <c r="X56" s="343"/>
      <c r="Y56" s="108"/>
      <c r="Z56" s="343" t="s">
        <v>121</v>
      </c>
      <c r="AA56" s="343"/>
      <c r="AB56" s="343"/>
      <c r="AD56" s="345" t="s">
        <v>242</v>
      </c>
      <c r="AE56" s="343" t="s">
        <v>243</v>
      </c>
      <c r="AF56" s="343"/>
      <c r="AG56" s="343"/>
      <c r="AH56" s="108"/>
      <c r="AI56" s="343" t="s">
        <v>116</v>
      </c>
      <c r="AJ56" s="343"/>
      <c r="AK56" s="343"/>
      <c r="AL56" s="108"/>
      <c r="AM56" s="343" t="s">
        <v>117</v>
      </c>
      <c r="AN56" s="343"/>
      <c r="AO56" s="343"/>
      <c r="AP56" s="108"/>
      <c r="AQ56" s="343" t="s">
        <v>118</v>
      </c>
      <c r="AR56" s="343"/>
      <c r="AS56" s="343"/>
      <c r="AT56" s="108"/>
      <c r="AU56" s="343" t="s">
        <v>119</v>
      </c>
      <c r="AV56" s="343"/>
      <c r="AW56" s="343"/>
      <c r="AX56" s="108"/>
      <c r="AY56" s="343" t="s">
        <v>120</v>
      </c>
      <c r="AZ56" s="343"/>
      <c r="BA56" s="343"/>
      <c r="BB56" s="108"/>
      <c r="BC56" s="343" t="s">
        <v>121</v>
      </c>
      <c r="BD56" s="343"/>
      <c r="BE56" s="343"/>
    </row>
    <row r="57" spans="1:60" ht="15" customHeight="1" thickBot="1" x14ac:dyDescent="0.25">
      <c r="A57" s="346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46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</row>
    <row r="58" spans="1:60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60" ht="15" customHeight="1" x14ac:dyDescent="0.25">
      <c r="A59" s="150" t="s">
        <v>244</v>
      </c>
      <c r="B59" s="152">
        <f>+F59+J59+N59+R59+V59+Z59</f>
        <v>85607</v>
      </c>
      <c r="C59" s="152">
        <f>+G59+K59+O59+S59+W59+AA59</f>
        <v>48992</v>
      </c>
      <c r="D59" s="152">
        <f>+H59+L59+P59+T59+X59+AB59</f>
        <v>36615</v>
      </c>
      <c r="E59" s="152"/>
      <c r="F59" s="152">
        <f>SUM(F61:F87)</f>
        <v>19030</v>
      </c>
      <c r="G59" s="152">
        <f>SUM(G61:G87)</f>
        <v>10883</v>
      </c>
      <c r="H59" s="152">
        <f>SUM(H61:H87)</f>
        <v>8147</v>
      </c>
      <c r="I59" s="152"/>
      <c r="J59" s="152">
        <f>SUM(J61:J87)</f>
        <v>21258</v>
      </c>
      <c r="K59" s="152">
        <f>SUM(K61:K87)</f>
        <v>12133</v>
      </c>
      <c r="L59" s="152">
        <f>SUM(L61:L87)</f>
        <v>9125</v>
      </c>
      <c r="M59" s="152"/>
      <c r="N59" s="152">
        <f>SUM(N61:N87)</f>
        <v>15566</v>
      </c>
      <c r="O59" s="152">
        <f>SUM(O61:O87)</f>
        <v>9269</v>
      </c>
      <c r="P59" s="152">
        <f>SUM(P61:P87)</f>
        <v>6297</v>
      </c>
      <c r="Q59" s="152"/>
      <c r="R59" s="152">
        <f>SUM(R61:R87)</f>
        <v>18316</v>
      </c>
      <c r="S59" s="152">
        <f>SUM(S61:S87)</f>
        <v>10168</v>
      </c>
      <c r="T59" s="152">
        <f>SUM(T61:T87)</f>
        <v>8148</v>
      </c>
      <c r="U59" s="152"/>
      <c r="V59" s="152">
        <f>SUM(V61:V87)</f>
        <v>10053</v>
      </c>
      <c r="W59" s="152">
        <f>SUM(W61:W87)</f>
        <v>5708</v>
      </c>
      <c r="X59" s="152">
        <f>SUM(X61:X87)</f>
        <v>4345</v>
      </c>
      <c r="Y59" s="152"/>
      <c r="Z59" s="152">
        <f>SUM(Z61:Z87)</f>
        <v>1384</v>
      </c>
      <c r="AA59" s="152">
        <f>SUM(AA61:AA87)</f>
        <v>831</v>
      </c>
      <c r="AB59" s="152">
        <f>SUM(AB61:AB87)</f>
        <v>553</v>
      </c>
      <c r="AC59" s="154"/>
      <c r="AD59" s="150" t="s">
        <v>244</v>
      </c>
      <c r="AE59" s="158">
        <f>+B59/(B59+B15)*100</f>
        <v>23.48021898450871</v>
      </c>
      <c r="AF59" s="158">
        <f t="shared" ref="AF59:AG59" si="19">+C59/(C59+C15)*100</f>
        <v>27.211277305976907</v>
      </c>
      <c r="AG59" s="158">
        <f t="shared" si="19"/>
        <v>19.84025922654688</v>
      </c>
      <c r="AH59" s="159"/>
      <c r="AI59" s="158">
        <f>+F59/(F59+F15)*100</f>
        <v>25.893622521872832</v>
      </c>
      <c r="AJ59" s="158">
        <f t="shared" ref="AJ59" si="20">+G59/(G59+G15)*100</f>
        <v>29.165215060967441</v>
      </c>
      <c r="AK59" s="158">
        <f t="shared" ref="AK59" si="21">+H59/(H59+H15)*100</f>
        <v>22.519210569959643</v>
      </c>
      <c r="AL59" s="159"/>
      <c r="AM59" s="158">
        <f>+J59/(J59+J15)*100</f>
        <v>28.446787726317762</v>
      </c>
      <c r="AN59" s="158">
        <f t="shared" ref="AN59" si="22">+K59/(K59+K15)*100</f>
        <v>31.956699238812654</v>
      </c>
      <c r="AO59" s="158">
        <f t="shared" ref="AO59" si="23">+L59/(L59+L15)*100</f>
        <v>24.821826886458844</v>
      </c>
      <c r="AP59" s="159"/>
      <c r="AQ59" s="158">
        <f>+N59/(N59+N15)*100</f>
        <v>22.245087531261166</v>
      </c>
      <c r="AR59" s="158">
        <f t="shared" ref="AR59" si="24">+O59/(O59+O15)*100</f>
        <v>26.354098547098463</v>
      </c>
      <c r="AS59" s="158">
        <f t="shared" ref="AS59" si="25">+P59/(P59+P15)*100</f>
        <v>18.092747960004594</v>
      </c>
      <c r="AT59" s="159"/>
      <c r="AU59" s="158">
        <f>+R59/(R59+R15)*100</f>
        <v>26.987284327159678</v>
      </c>
      <c r="AV59" s="158">
        <f t="shared" ref="AV59" si="26">+S59/(S59+S15)*100</f>
        <v>31.218913110224133</v>
      </c>
      <c r="AW59" s="158">
        <f t="shared" ref="AW59" si="27">+T59/(T59+T15)*100</f>
        <v>23.082806878381824</v>
      </c>
      <c r="AX59" s="159"/>
      <c r="AY59" s="158">
        <f>+V59/(V59+V15)*100</f>
        <v>16.30868563641673</v>
      </c>
      <c r="AZ59" s="158">
        <f t="shared" ref="AZ59" si="28">+W59/(W59+W15)*100</f>
        <v>19.389245558612725</v>
      </c>
      <c r="BA59" s="158">
        <f t="shared" ref="BA59" si="29">+X59/(X59+X15)*100</f>
        <v>13.492531751700151</v>
      </c>
      <c r="BB59" s="159"/>
      <c r="BC59" s="158">
        <f>+Z59/(Z59+Z15)*100</f>
        <v>8.1971096896470037</v>
      </c>
      <c r="BD59" s="158">
        <f t="shared" ref="BD59" si="30">+AA59/(AA59+AA15)*100</f>
        <v>10.961614562722596</v>
      </c>
      <c r="BE59" s="158">
        <f t="shared" ref="BE59" si="31">+AB59/(AB59+AB15)*100</f>
        <v>5.9443190368698264</v>
      </c>
      <c r="BF59" s="160"/>
    </row>
    <row r="60" spans="1:60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60" ht="15" customHeight="1" x14ac:dyDescent="0.2">
      <c r="A61" s="107" t="s">
        <v>79</v>
      </c>
      <c r="B61" s="263">
        <v>5454</v>
      </c>
      <c r="C61" s="263">
        <v>3002</v>
      </c>
      <c r="D61" s="263">
        <v>2452</v>
      </c>
      <c r="E61" s="263"/>
      <c r="F61" s="263">
        <v>1198</v>
      </c>
      <c r="G61" s="263">
        <v>662</v>
      </c>
      <c r="H61" s="263">
        <v>536</v>
      </c>
      <c r="I61" s="263"/>
      <c r="J61" s="263">
        <v>1339</v>
      </c>
      <c r="K61" s="263">
        <v>704</v>
      </c>
      <c r="L61" s="263">
        <v>635</v>
      </c>
      <c r="M61" s="263"/>
      <c r="N61" s="263">
        <v>1131</v>
      </c>
      <c r="O61" s="263">
        <v>676</v>
      </c>
      <c r="P61" s="263">
        <v>455</v>
      </c>
      <c r="Q61" s="263"/>
      <c r="R61" s="263">
        <v>1189</v>
      </c>
      <c r="S61" s="263">
        <v>644</v>
      </c>
      <c r="T61" s="263">
        <v>545</v>
      </c>
      <c r="U61" s="263"/>
      <c r="V61" s="263">
        <v>568</v>
      </c>
      <c r="W61" s="263">
        <v>302</v>
      </c>
      <c r="X61" s="263">
        <v>266</v>
      </c>
      <c r="Y61" s="263"/>
      <c r="Z61" s="263">
        <v>29</v>
      </c>
      <c r="AA61" s="263">
        <v>14</v>
      </c>
      <c r="AB61" s="263">
        <v>15</v>
      </c>
      <c r="AD61" s="107" t="s">
        <v>79</v>
      </c>
      <c r="AE61" s="102">
        <f>+B61/(B61+B17)*100</f>
        <v>25.051674245556015</v>
      </c>
      <c r="AF61" s="102">
        <f t="shared" ref="AF61:AG76" si="32">+C61/(C61+C17)*100</f>
        <v>27.348091463970121</v>
      </c>
      <c r="AG61" s="102">
        <f t="shared" si="32"/>
        <v>22.71632388363906</v>
      </c>
      <c r="AH61" s="142"/>
      <c r="AI61" s="102">
        <f>+F61/(F61+F17)*100</f>
        <v>27.382857142857141</v>
      </c>
      <c r="AJ61" s="102">
        <f t="shared" ref="AJ61:AJ87" si="33">+G61/(G61+G17)*100</f>
        <v>29.7795771479982</v>
      </c>
      <c r="AK61" s="102">
        <f t="shared" ref="AK61:AK87" si="34">+H61/(H61+H17)*100</f>
        <v>24.907063197026023</v>
      </c>
      <c r="AL61" s="105"/>
      <c r="AM61" s="102">
        <f>+J61/(J61+J17)*100</f>
        <v>29.682997118155619</v>
      </c>
      <c r="AN61" s="102">
        <f t="shared" ref="AN61:AN87" si="35">+K61/(K61+K17)*100</f>
        <v>30.728939327804451</v>
      </c>
      <c r="AO61" s="102">
        <f t="shared" ref="AO61:AO87" si="36">+L61/(L61+L17)*100</f>
        <v>28.603603603603606</v>
      </c>
      <c r="AP61" s="105"/>
      <c r="AQ61" s="102">
        <f>+N61/(N61+N17)*100</f>
        <v>24.933862433862434</v>
      </c>
      <c r="AR61" s="102">
        <f t="shared" ref="AR61:AR87" si="37">+O61/(O61+O17)*100</f>
        <v>29.264069264069263</v>
      </c>
      <c r="AS61" s="102">
        <f t="shared" ref="AS61:AS87" si="38">+P61/(P61+P17)*100</f>
        <v>20.440251572327046</v>
      </c>
      <c r="AT61" s="105"/>
      <c r="AU61" s="102">
        <f>+R61/(R61+R17)*100</f>
        <v>30.931321540062434</v>
      </c>
      <c r="AV61" s="102">
        <f t="shared" ref="AV61:AV87" si="39">+S61/(S61+S17)*100</f>
        <v>32.958034800409422</v>
      </c>
      <c r="AW61" s="102">
        <f t="shared" ref="AW61:AW87" si="40">+T61/(T61+T17)*100</f>
        <v>28.835978835978835</v>
      </c>
      <c r="AX61" s="105"/>
      <c r="AY61" s="102">
        <f>+V61/(V61+V17)*100</f>
        <v>16.1409491332765</v>
      </c>
      <c r="AZ61" s="102">
        <f t="shared" ref="AZ61:AZ87" si="41">+W61/(W61+W17)*100</f>
        <v>17.129892229154851</v>
      </c>
      <c r="BA61" s="102">
        <f t="shared" ref="BA61:BA87" si="42">+X61/(X61+X17)*100</f>
        <v>15.148063781321182</v>
      </c>
      <c r="BB61" s="142"/>
      <c r="BC61" s="102">
        <f>+Z61/(Z61+Z17)*100</f>
        <v>2.9411764705882351</v>
      </c>
      <c r="BD61" s="102">
        <f t="shared" ref="BD61:BD87" si="43">+AA61/(AA61+AA17)*100</f>
        <v>3.2110091743119269</v>
      </c>
      <c r="BE61" s="102">
        <f t="shared" ref="BE61:BE87" si="44">+AB61/(AB61+AB17)*100</f>
        <v>2.7272727272727271</v>
      </c>
    </row>
    <row r="62" spans="1:60" ht="15" customHeight="1" x14ac:dyDescent="0.2">
      <c r="A62" s="107" t="s">
        <v>80</v>
      </c>
      <c r="B62" s="263">
        <v>5733</v>
      </c>
      <c r="C62" s="263">
        <v>3224</v>
      </c>
      <c r="D62" s="263">
        <v>2509</v>
      </c>
      <c r="E62" s="263"/>
      <c r="F62" s="263">
        <v>1255</v>
      </c>
      <c r="G62" s="263">
        <v>735</v>
      </c>
      <c r="H62" s="263">
        <v>520</v>
      </c>
      <c r="I62" s="263"/>
      <c r="J62" s="263">
        <v>1366</v>
      </c>
      <c r="K62" s="263">
        <v>712</v>
      </c>
      <c r="L62" s="263">
        <v>654</v>
      </c>
      <c r="M62" s="263"/>
      <c r="N62" s="263">
        <v>1150</v>
      </c>
      <c r="O62" s="263">
        <v>647</v>
      </c>
      <c r="P62" s="263">
        <v>503</v>
      </c>
      <c r="Q62" s="263"/>
      <c r="R62" s="263">
        <v>1232</v>
      </c>
      <c r="S62" s="263">
        <v>696</v>
      </c>
      <c r="T62" s="263">
        <v>536</v>
      </c>
      <c r="U62" s="263"/>
      <c r="V62" s="263">
        <v>659</v>
      </c>
      <c r="W62" s="263">
        <v>391</v>
      </c>
      <c r="X62" s="263">
        <v>268</v>
      </c>
      <c r="Y62" s="263"/>
      <c r="Z62" s="263">
        <v>71</v>
      </c>
      <c r="AA62" s="263">
        <v>43</v>
      </c>
      <c r="AB62" s="263">
        <v>28</v>
      </c>
      <c r="AD62" s="107" t="s">
        <v>80</v>
      </c>
      <c r="AE62" s="102">
        <f t="shared" ref="AE62:AE87" si="45">+B62/(B62+B18)*100</f>
        <v>24.043784599899347</v>
      </c>
      <c r="AF62" s="102">
        <f t="shared" si="32"/>
        <v>27.163198247535597</v>
      </c>
      <c r="AG62" s="102">
        <f t="shared" si="32"/>
        <v>20.951983298538622</v>
      </c>
      <c r="AH62" s="142"/>
      <c r="AI62" s="102">
        <f t="shared" ref="AI62:AI87" si="46">+F62/(F62+F18)*100</f>
        <v>26.942893945899527</v>
      </c>
      <c r="AJ62" s="102">
        <f t="shared" si="33"/>
        <v>30.309278350515463</v>
      </c>
      <c r="AK62" s="102">
        <f t="shared" si="34"/>
        <v>23.287057769816393</v>
      </c>
      <c r="AL62" s="105"/>
      <c r="AM62" s="102">
        <f t="shared" ref="AM62:AM87" si="47">+J62/(J62+J18)*100</f>
        <v>28.77000842459983</v>
      </c>
      <c r="AN62" s="102">
        <f t="shared" si="35"/>
        <v>29.691409507923272</v>
      </c>
      <c r="AO62" s="102">
        <f t="shared" si="36"/>
        <v>27.829787234042552</v>
      </c>
      <c r="AP62" s="105"/>
      <c r="AQ62" s="102">
        <f t="shared" ref="AQ62:AQ87" si="48">+N62/(N62+N18)*100</f>
        <v>24.551665243381727</v>
      </c>
      <c r="AR62" s="102">
        <f t="shared" si="37"/>
        <v>27.139261744966444</v>
      </c>
      <c r="AS62" s="102">
        <f t="shared" si="38"/>
        <v>21.869565217391305</v>
      </c>
      <c r="AT62" s="105"/>
      <c r="AU62" s="102">
        <f t="shared" ref="AU62:AU87" si="49">+R62/(R62+R18)*100</f>
        <v>27.065026362038662</v>
      </c>
      <c r="AV62" s="102">
        <f t="shared" si="39"/>
        <v>30.728476821192054</v>
      </c>
      <c r="AW62" s="102">
        <f t="shared" si="40"/>
        <v>23.436816790555312</v>
      </c>
      <c r="AX62" s="105"/>
      <c r="AY62" s="102">
        <f t="shared" ref="AY62:AY87" si="50">+V62/(V62+V18)*100</f>
        <v>15.25462962962963</v>
      </c>
      <c r="AZ62" s="102">
        <f t="shared" si="41"/>
        <v>19.119804400977994</v>
      </c>
      <c r="BA62" s="102">
        <f t="shared" si="42"/>
        <v>11.780219780219781</v>
      </c>
      <c r="BB62" s="142"/>
      <c r="BC62" s="102">
        <f t="shared" ref="BC62:BC87" si="51">+Z62/(Z62+Z18)*100</f>
        <v>8.0498866213151921</v>
      </c>
      <c r="BD62" s="102">
        <f t="shared" si="43"/>
        <v>12.215909090909092</v>
      </c>
      <c r="BE62" s="102">
        <f t="shared" si="44"/>
        <v>5.2830188679245289</v>
      </c>
    </row>
    <row r="63" spans="1:60" ht="15" customHeight="1" x14ac:dyDescent="0.2">
      <c r="A63" s="107" t="s">
        <v>81</v>
      </c>
      <c r="B63" s="263">
        <v>6143</v>
      </c>
      <c r="C63" s="263">
        <v>3268</v>
      </c>
      <c r="D63" s="263">
        <v>2875</v>
      </c>
      <c r="E63" s="263"/>
      <c r="F63" s="263">
        <v>1647</v>
      </c>
      <c r="G63" s="263">
        <v>876</v>
      </c>
      <c r="H63" s="263">
        <v>771</v>
      </c>
      <c r="I63" s="263"/>
      <c r="J63" s="263">
        <v>1676</v>
      </c>
      <c r="K63" s="263">
        <v>903</v>
      </c>
      <c r="L63" s="263">
        <v>773</v>
      </c>
      <c r="M63" s="263"/>
      <c r="N63" s="263">
        <v>1090</v>
      </c>
      <c r="O63" s="263">
        <v>578</v>
      </c>
      <c r="P63" s="263">
        <v>512</v>
      </c>
      <c r="Q63" s="263"/>
      <c r="R63" s="263">
        <v>1134</v>
      </c>
      <c r="S63" s="263">
        <v>600</v>
      </c>
      <c r="T63" s="263">
        <v>534</v>
      </c>
      <c r="U63" s="263"/>
      <c r="V63" s="263">
        <v>552</v>
      </c>
      <c r="W63" s="263">
        <v>292</v>
      </c>
      <c r="X63" s="263">
        <v>260</v>
      </c>
      <c r="Y63" s="263"/>
      <c r="Z63" s="263">
        <v>44</v>
      </c>
      <c r="AA63" s="263">
        <v>19</v>
      </c>
      <c r="AB63" s="263">
        <v>25</v>
      </c>
      <c r="AD63" s="107" t="s">
        <v>81</v>
      </c>
      <c r="AE63" s="102">
        <f t="shared" si="45"/>
        <v>33.855056489391018</v>
      </c>
      <c r="AF63" s="102">
        <f t="shared" si="32"/>
        <v>37.671469740634009</v>
      </c>
      <c r="AG63" s="102">
        <f t="shared" si="32"/>
        <v>30.359028511087644</v>
      </c>
      <c r="AH63" s="142"/>
      <c r="AI63" s="102">
        <f t="shared" si="46"/>
        <v>41.247182569496623</v>
      </c>
      <c r="AJ63" s="102">
        <f t="shared" si="33"/>
        <v>43.625498007968126</v>
      </c>
      <c r="AK63" s="102">
        <f t="shared" si="34"/>
        <v>38.841309823677584</v>
      </c>
      <c r="AL63" s="105"/>
      <c r="AM63" s="102">
        <f t="shared" si="47"/>
        <v>43.251612903225805</v>
      </c>
      <c r="AN63" s="102">
        <f t="shared" si="35"/>
        <v>46.570397111913358</v>
      </c>
      <c r="AO63" s="102">
        <f t="shared" si="36"/>
        <v>39.92768595041322</v>
      </c>
      <c r="AP63" s="105"/>
      <c r="AQ63" s="102">
        <f t="shared" si="48"/>
        <v>31.169573920503289</v>
      </c>
      <c r="AR63" s="102">
        <f t="shared" si="37"/>
        <v>33.781414377556985</v>
      </c>
      <c r="AS63" s="102">
        <f t="shared" si="38"/>
        <v>28.66741321388578</v>
      </c>
      <c r="AT63" s="105"/>
      <c r="AU63" s="102">
        <f t="shared" si="49"/>
        <v>35.228331780055917</v>
      </c>
      <c r="AV63" s="102">
        <f t="shared" si="39"/>
        <v>41.465100207325499</v>
      </c>
      <c r="AW63" s="102">
        <f t="shared" si="40"/>
        <v>30.135440180586908</v>
      </c>
      <c r="AX63" s="105"/>
      <c r="AY63" s="102">
        <f t="shared" si="50"/>
        <v>19.001721170395868</v>
      </c>
      <c r="AZ63" s="102">
        <f t="shared" si="41"/>
        <v>22.392638036809817</v>
      </c>
      <c r="BA63" s="102">
        <f t="shared" si="42"/>
        <v>16.239850093691444</v>
      </c>
      <c r="BB63" s="142"/>
      <c r="BC63" s="102">
        <f t="shared" si="51"/>
        <v>6.7073170731707323</v>
      </c>
      <c r="BD63" s="102">
        <f t="shared" si="43"/>
        <v>7.1428571428571423</v>
      </c>
      <c r="BE63" s="102">
        <f t="shared" si="44"/>
        <v>6.4102564102564097</v>
      </c>
    </row>
    <row r="64" spans="1:60" ht="15" customHeight="1" x14ac:dyDescent="0.2">
      <c r="A64" s="107" t="s">
        <v>82</v>
      </c>
      <c r="B64" s="263">
        <v>6587</v>
      </c>
      <c r="C64" s="263">
        <v>3703</v>
      </c>
      <c r="D64" s="263">
        <v>2884</v>
      </c>
      <c r="E64" s="263"/>
      <c r="F64" s="263">
        <v>1602</v>
      </c>
      <c r="G64" s="263">
        <v>901</v>
      </c>
      <c r="H64" s="263">
        <v>701</v>
      </c>
      <c r="I64" s="263"/>
      <c r="J64" s="263">
        <v>1586</v>
      </c>
      <c r="K64" s="263">
        <v>917</v>
      </c>
      <c r="L64" s="263">
        <v>669</v>
      </c>
      <c r="M64" s="263"/>
      <c r="N64" s="263">
        <v>1137</v>
      </c>
      <c r="O64" s="263">
        <v>625</v>
      </c>
      <c r="P64" s="263">
        <v>512</v>
      </c>
      <c r="Q64" s="263"/>
      <c r="R64" s="263">
        <v>1216</v>
      </c>
      <c r="S64" s="263">
        <v>658</v>
      </c>
      <c r="T64" s="263">
        <v>558</v>
      </c>
      <c r="U64" s="263"/>
      <c r="V64" s="263">
        <v>740</v>
      </c>
      <c r="W64" s="263">
        <v>408</v>
      </c>
      <c r="X64" s="263">
        <v>332</v>
      </c>
      <c r="Y64" s="263"/>
      <c r="Z64" s="263">
        <v>306</v>
      </c>
      <c r="AA64" s="263">
        <v>194</v>
      </c>
      <c r="AB64" s="263">
        <v>112</v>
      </c>
      <c r="AD64" s="107" t="s">
        <v>82</v>
      </c>
      <c r="AE64" s="102">
        <f t="shared" si="45"/>
        <v>27.021372605324689</v>
      </c>
      <c r="AF64" s="102">
        <f t="shared" si="32"/>
        <v>31.167410150660718</v>
      </c>
      <c r="AG64" s="102">
        <f t="shared" si="32"/>
        <v>23.079385403329063</v>
      </c>
      <c r="AH64" s="142"/>
      <c r="AI64" s="102">
        <f t="shared" si="46"/>
        <v>33.726315789473681</v>
      </c>
      <c r="AJ64" s="102">
        <f t="shared" si="33"/>
        <v>37.216026435357293</v>
      </c>
      <c r="AK64" s="102">
        <f t="shared" si="34"/>
        <v>30.098754830399315</v>
      </c>
      <c r="AL64" s="105"/>
      <c r="AM64" s="102">
        <f t="shared" si="47"/>
        <v>31.726345269053812</v>
      </c>
      <c r="AN64" s="102">
        <f t="shared" si="35"/>
        <v>36.259391063661525</v>
      </c>
      <c r="AO64" s="102">
        <f t="shared" si="36"/>
        <v>27.085020242914982</v>
      </c>
      <c r="AP64" s="105"/>
      <c r="AQ64" s="102">
        <f t="shared" si="48"/>
        <v>24.509592584608754</v>
      </c>
      <c r="AR64" s="102">
        <f t="shared" si="37"/>
        <v>27.716186252771617</v>
      </c>
      <c r="AS64" s="102">
        <f t="shared" si="38"/>
        <v>21.476510067114095</v>
      </c>
      <c r="AT64" s="105"/>
      <c r="AU64" s="102">
        <f t="shared" si="49"/>
        <v>28.07017543859649</v>
      </c>
      <c r="AV64" s="102">
        <f t="shared" si="39"/>
        <v>32.381889763779526</v>
      </c>
      <c r="AW64" s="102">
        <f t="shared" si="40"/>
        <v>24.260869565217391</v>
      </c>
      <c r="AX64" s="105"/>
      <c r="AY64" s="102">
        <f t="shared" si="50"/>
        <v>19.392033542976939</v>
      </c>
      <c r="AZ64" s="102">
        <f t="shared" si="41"/>
        <v>22.679266259032797</v>
      </c>
      <c r="BA64" s="102">
        <f t="shared" si="42"/>
        <v>16.460089241447694</v>
      </c>
      <c r="BB64" s="142"/>
      <c r="BC64" s="102">
        <f t="shared" si="51"/>
        <v>16.621401412275937</v>
      </c>
      <c r="BD64" s="102">
        <f t="shared" si="43"/>
        <v>22.958579881656803</v>
      </c>
      <c r="BE64" s="102">
        <f t="shared" si="44"/>
        <v>11.244979919678714</v>
      </c>
    </row>
    <row r="65" spans="1:57" ht="15" customHeight="1" x14ac:dyDescent="0.2">
      <c r="A65" s="107" t="s">
        <v>83</v>
      </c>
      <c r="B65" s="263">
        <v>1091</v>
      </c>
      <c r="C65" s="263">
        <v>682</v>
      </c>
      <c r="D65" s="263">
        <v>409</v>
      </c>
      <c r="E65" s="263"/>
      <c r="F65" s="263">
        <v>190</v>
      </c>
      <c r="G65" s="263">
        <v>119</v>
      </c>
      <c r="H65" s="263">
        <v>71</v>
      </c>
      <c r="I65" s="263"/>
      <c r="J65" s="263">
        <v>242</v>
      </c>
      <c r="K65" s="263">
        <v>146</v>
      </c>
      <c r="L65" s="263">
        <v>96</v>
      </c>
      <c r="M65" s="263"/>
      <c r="N65" s="263">
        <v>210</v>
      </c>
      <c r="O65" s="263">
        <v>139</v>
      </c>
      <c r="P65" s="263">
        <v>71</v>
      </c>
      <c r="Q65" s="263"/>
      <c r="R65" s="263">
        <v>263</v>
      </c>
      <c r="S65" s="263">
        <v>157</v>
      </c>
      <c r="T65" s="263">
        <v>106</v>
      </c>
      <c r="U65" s="263"/>
      <c r="V65" s="263">
        <v>161</v>
      </c>
      <c r="W65" s="263">
        <v>108</v>
      </c>
      <c r="X65" s="263">
        <v>53</v>
      </c>
      <c r="Y65" s="263"/>
      <c r="Z65" s="263">
        <v>25</v>
      </c>
      <c r="AA65" s="263">
        <v>13</v>
      </c>
      <c r="AB65" s="263">
        <v>12</v>
      </c>
      <c r="AD65" s="107" t="s">
        <v>83</v>
      </c>
      <c r="AE65" s="102">
        <f t="shared" si="45"/>
        <v>18.186364394065677</v>
      </c>
      <c r="AF65" s="102">
        <f t="shared" si="32"/>
        <v>22.157244964262507</v>
      </c>
      <c r="AG65" s="102">
        <f t="shared" si="32"/>
        <v>14.002054091064704</v>
      </c>
      <c r="AH65" s="142"/>
      <c r="AI65" s="102">
        <f t="shared" si="46"/>
        <v>17.773620205799812</v>
      </c>
      <c r="AJ65" s="102">
        <f t="shared" si="33"/>
        <v>21.597096188747731</v>
      </c>
      <c r="AK65" s="102">
        <f t="shared" si="34"/>
        <v>13.706563706563706</v>
      </c>
      <c r="AL65" s="105"/>
      <c r="AM65" s="102">
        <f t="shared" si="47"/>
        <v>21.228070175438596</v>
      </c>
      <c r="AN65" s="102">
        <f t="shared" si="35"/>
        <v>24.620573355817875</v>
      </c>
      <c r="AO65" s="102">
        <f t="shared" si="36"/>
        <v>17.550274223034734</v>
      </c>
      <c r="AP65" s="105"/>
      <c r="AQ65" s="102">
        <f t="shared" si="48"/>
        <v>19.571295433364398</v>
      </c>
      <c r="AR65" s="102">
        <f t="shared" si="37"/>
        <v>23.883161512027492</v>
      </c>
      <c r="AS65" s="102">
        <f t="shared" si="38"/>
        <v>14.460285132382891</v>
      </c>
      <c r="AT65" s="105"/>
      <c r="AU65" s="102">
        <f t="shared" si="49"/>
        <v>21.53972153972154</v>
      </c>
      <c r="AV65" s="102">
        <f t="shared" si="39"/>
        <v>25.73770491803279</v>
      </c>
      <c r="AW65" s="102">
        <f t="shared" si="40"/>
        <v>17.348608837970538</v>
      </c>
      <c r="AX65" s="105"/>
      <c r="AY65" s="102">
        <f t="shared" si="50"/>
        <v>14.160070360598064</v>
      </c>
      <c r="AZ65" s="102">
        <f t="shared" si="41"/>
        <v>19.182948490230906</v>
      </c>
      <c r="BA65" s="102">
        <f t="shared" si="42"/>
        <v>9.2334494773519165</v>
      </c>
      <c r="BB65" s="142"/>
      <c r="BC65" s="102">
        <f t="shared" si="51"/>
        <v>6.9637883008356551</v>
      </c>
      <c r="BD65" s="102">
        <f t="shared" si="43"/>
        <v>7.2625698324022352</v>
      </c>
      <c r="BE65" s="102">
        <f t="shared" si="44"/>
        <v>6.666666666666667</v>
      </c>
    </row>
    <row r="66" spans="1:57" ht="15" customHeight="1" x14ac:dyDescent="0.2">
      <c r="A66" s="107" t="s">
        <v>84</v>
      </c>
      <c r="B66" s="263">
        <v>2392</v>
      </c>
      <c r="C66" s="263">
        <v>1510</v>
      </c>
      <c r="D66" s="263">
        <v>882</v>
      </c>
      <c r="E66" s="263"/>
      <c r="F66" s="263">
        <v>442</v>
      </c>
      <c r="G66" s="263">
        <v>289</v>
      </c>
      <c r="H66" s="263">
        <v>153</v>
      </c>
      <c r="I66" s="263"/>
      <c r="J66" s="263">
        <v>608</v>
      </c>
      <c r="K66" s="263">
        <v>385</v>
      </c>
      <c r="L66" s="263">
        <v>223</v>
      </c>
      <c r="M66" s="263"/>
      <c r="N66" s="263">
        <v>389</v>
      </c>
      <c r="O66" s="263">
        <v>246</v>
      </c>
      <c r="P66" s="263">
        <v>143</v>
      </c>
      <c r="Q66" s="263"/>
      <c r="R66" s="263">
        <v>623</v>
      </c>
      <c r="S66" s="263">
        <v>393</v>
      </c>
      <c r="T66" s="263">
        <v>230</v>
      </c>
      <c r="U66" s="263"/>
      <c r="V66" s="263">
        <v>311</v>
      </c>
      <c r="W66" s="263">
        <v>185</v>
      </c>
      <c r="X66" s="263">
        <v>126</v>
      </c>
      <c r="Y66" s="263"/>
      <c r="Z66" s="263">
        <v>19</v>
      </c>
      <c r="AA66" s="263">
        <v>12</v>
      </c>
      <c r="AB66" s="263">
        <v>7</v>
      </c>
      <c r="AD66" s="107" t="s">
        <v>84</v>
      </c>
      <c r="AE66" s="102">
        <f t="shared" si="45"/>
        <v>17.041892277001995</v>
      </c>
      <c r="AF66" s="102">
        <f t="shared" si="32"/>
        <v>21.497722095671982</v>
      </c>
      <c r="AG66" s="102">
        <f t="shared" si="32"/>
        <v>12.57843696520251</v>
      </c>
      <c r="AH66" s="142"/>
      <c r="AI66" s="102">
        <f t="shared" si="46"/>
        <v>16.993464052287582</v>
      </c>
      <c r="AJ66" s="102">
        <f t="shared" si="33"/>
        <v>21.960486322188448</v>
      </c>
      <c r="AK66" s="102">
        <f t="shared" si="34"/>
        <v>11.906614785992216</v>
      </c>
      <c r="AL66" s="105"/>
      <c r="AM66" s="102">
        <f t="shared" si="47"/>
        <v>22.418879056047196</v>
      </c>
      <c r="AN66" s="102">
        <f t="shared" si="35"/>
        <v>27.598566308243726</v>
      </c>
      <c r="AO66" s="102">
        <f t="shared" si="36"/>
        <v>16.932422171602127</v>
      </c>
      <c r="AP66" s="105"/>
      <c r="AQ66" s="102">
        <f t="shared" si="48"/>
        <v>14.317261685682739</v>
      </c>
      <c r="AR66" s="102">
        <f t="shared" si="37"/>
        <v>17.533856022808266</v>
      </c>
      <c r="AS66" s="102">
        <f t="shared" si="38"/>
        <v>10.882800608828006</v>
      </c>
      <c r="AT66" s="105"/>
      <c r="AU66" s="102">
        <f t="shared" si="49"/>
        <v>22.084367245657567</v>
      </c>
      <c r="AV66" s="102">
        <f t="shared" si="39"/>
        <v>27.852586817859677</v>
      </c>
      <c r="AW66" s="102">
        <f t="shared" si="40"/>
        <v>16.312056737588655</v>
      </c>
      <c r="AX66" s="105"/>
      <c r="AY66" s="102">
        <f t="shared" si="50"/>
        <v>11.88383645395491</v>
      </c>
      <c r="AZ66" s="102">
        <f t="shared" si="41"/>
        <v>14.659270998415213</v>
      </c>
      <c r="BA66" s="102">
        <f t="shared" si="42"/>
        <v>9.2988929889298895</v>
      </c>
      <c r="BB66" s="142"/>
      <c r="BC66" s="102">
        <f t="shared" si="51"/>
        <v>3.345070422535211</v>
      </c>
      <c r="BD66" s="102">
        <f t="shared" si="43"/>
        <v>5.0632911392405067</v>
      </c>
      <c r="BE66" s="102">
        <f t="shared" si="44"/>
        <v>2.1148036253776437</v>
      </c>
    </row>
    <row r="67" spans="1:57" ht="15" customHeight="1" x14ac:dyDescent="0.2">
      <c r="A67" s="107" t="s">
        <v>85</v>
      </c>
      <c r="B67" s="263">
        <v>278</v>
      </c>
      <c r="C67" s="263">
        <v>174</v>
      </c>
      <c r="D67" s="263">
        <v>104</v>
      </c>
      <c r="E67" s="263"/>
      <c r="F67" s="263">
        <v>61</v>
      </c>
      <c r="G67" s="263">
        <v>41</v>
      </c>
      <c r="H67" s="263">
        <v>20</v>
      </c>
      <c r="I67" s="263"/>
      <c r="J67" s="263">
        <v>42</v>
      </c>
      <c r="K67" s="263">
        <v>24</v>
      </c>
      <c r="L67" s="263">
        <v>18</v>
      </c>
      <c r="M67" s="263"/>
      <c r="N67" s="263">
        <v>53</v>
      </c>
      <c r="O67" s="263">
        <v>31</v>
      </c>
      <c r="P67" s="263">
        <v>22</v>
      </c>
      <c r="Q67" s="263"/>
      <c r="R67" s="263">
        <v>68</v>
      </c>
      <c r="S67" s="263">
        <v>42</v>
      </c>
      <c r="T67" s="263">
        <v>26</v>
      </c>
      <c r="U67" s="263"/>
      <c r="V67" s="263">
        <v>46</v>
      </c>
      <c r="W67" s="263">
        <v>33</v>
      </c>
      <c r="X67" s="263">
        <v>13</v>
      </c>
      <c r="Y67" s="263"/>
      <c r="Z67" s="263">
        <v>8</v>
      </c>
      <c r="AA67" s="263">
        <v>3</v>
      </c>
      <c r="AB67" s="263">
        <v>5</v>
      </c>
      <c r="AD67" s="107" t="s">
        <v>85</v>
      </c>
      <c r="AE67" s="102">
        <f t="shared" si="45"/>
        <v>9.7475455820476853</v>
      </c>
      <c r="AF67" s="102">
        <f t="shared" si="32"/>
        <v>12.76595744680851</v>
      </c>
      <c r="AG67" s="102">
        <f t="shared" si="32"/>
        <v>6.9845533915379452</v>
      </c>
      <c r="AH67" s="142"/>
      <c r="AI67" s="102">
        <f t="shared" si="46"/>
        <v>11.317254174397032</v>
      </c>
      <c r="AJ67" s="102">
        <f t="shared" si="33"/>
        <v>15.185185185185185</v>
      </c>
      <c r="AK67" s="102">
        <f t="shared" si="34"/>
        <v>7.4349442379182156</v>
      </c>
      <c r="AL67" s="105"/>
      <c r="AM67" s="102">
        <f t="shared" si="47"/>
        <v>8.1871345029239766</v>
      </c>
      <c r="AN67" s="102">
        <f t="shared" si="35"/>
        <v>9.8360655737704921</v>
      </c>
      <c r="AO67" s="102">
        <f t="shared" si="36"/>
        <v>6.6914498141263934</v>
      </c>
      <c r="AP67" s="105"/>
      <c r="AQ67" s="102">
        <f t="shared" si="48"/>
        <v>9.7785977859778583</v>
      </c>
      <c r="AR67" s="102">
        <f t="shared" si="37"/>
        <v>12.252964426877471</v>
      </c>
      <c r="AS67" s="102">
        <f t="shared" si="38"/>
        <v>7.6124567474048446</v>
      </c>
      <c r="AT67" s="105"/>
      <c r="AU67" s="102">
        <f t="shared" si="49"/>
        <v>12.386156648451731</v>
      </c>
      <c r="AV67" s="102">
        <f t="shared" si="39"/>
        <v>16.600790513833992</v>
      </c>
      <c r="AW67" s="102">
        <f t="shared" si="40"/>
        <v>8.7837837837837842</v>
      </c>
      <c r="AX67" s="105"/>
      <c r="AY67" s="102">
        <f t="shared" si="50"/>
        <v>8.9668615984405449</v>
      </c>
      <c r="AZ67" s="102">
        <f t="shared" si="41"/>
        <v>12.406015037593985</v>
      </c>
      <c r="BA67" s="102">
        <f t="shared" si="42"/>
        <v>5.2631578947368416</v>
      </c>
      <c r="BB67" s="142"/>
      <c r="BC67" s="102">
        <f t="shared" si="51"/>
        <v>4.0816326530612246</v>
      </c>
      <c r="BD67" s="102">
        <f t="shared" si="43"/>
        <v>3.8961038961038961</v>
      </c>
      <c r="BE67" s="102">
        <f t="shared" si="44"/>
        <v>4.2016806722689077</v>
      </c>
    </row>
    <row r="68" spans="1:57" ht="15" customHeight="1" x14ac:dyDescent="0.2">
      <c r="A68" s="107" t="s">
        <v>86</v>
      </c>
      <c r="B68" s="263">
        <v>7298</v>
      </c>
      <c r="C68" s="263">
        <v>4229</v>
      </c>
      <c r="D68" s="263">
        <v>3069</v>
      </c>
      <c r="E68" s="263"/>
      <c r="F68" s="263">
        <v>1843</v>
      </c>
      <c r="G68" s="263">
        <v>1049</v>
      </c>
      <c r="H68" s="263">
        <v>794</v>
      </c>
      <c r="I68" s="263"/>
      <c r="J68" s="263">
        <v>2016</v>
      </c>
      <c r="K68" s="263">
        <v>1151</v>
      </c>
      <c r="L68" s="263">
        <v>865</v>
      </c>
      <c r="M68" s="263"/>
      <c r="N68" s="263">
        <v>1171</v>
      </c>
      <c r="O68" s="263">
        <v>760</v>
      </c>
      <c r="P68" s="263">
        <v>411</v>
      </c>
      <c r="Q68" s="263"/>
      <c r="R68" s="263">
        <v>1481</v>
      </c>
      <c r="S68" s="263">
        <v>813</v>
      </c>
      <c r="T68" s="263">
        <v>668</v>
      </c>
      <c r="U68" s="263"/>
      <c r="V68" s="263">
        <v>741</v>
      </c>
      <c r="W68" s="263">
        <v>427</v>
      </c>
      <c r="X68" s="263">
        <v>314</v>
      </c>
      <c r="Y68" s="263"/>
      <c r="Z68" s="263">
        <v>46</v>
      </c>
      <c r="AA68" s="263">
        <v>29</v>
      </c>
      <c r="AB68" s="263">
        <v>17</v>
      </c>
      <c r="AD68" s="107" t="s">
        <v>86</v>
      </c>
      <c r="AE68" s="102">
        <f t="shared" si="45"/>
        <v>21.68989805926234</v>
      </c>
      <c r="AF68" s="102">
        <f t="shared" si="32"/>
        <v>25.15465143944801</v>
      </c>
      <c r="AG68" s="102">
        <f t="shared" si="32"/>
        <v>18.229878229878231</v>
      </c>
      <c r="AH68" s="142"/>
      <c r="AI68" s="102">
        <f t="shared" si="46"/>
        <v>26.328571428571429</v>
      </c>
      <c r="AJ68" s="102">
        <f t="shared" si="33"/>
        <v>29.59097320169252</v>
      </c>
      <c r="AK68" s="102">
        <f t="shared" si="34"/>
        <v>22.981186685962374</v>
      </c>
      <c r="AL68" s="105"/>
      <c r="AM68" s="102">
        <f t="shared" si="47"/>
        <v>29.170886991752283</v>
      </c>
      <c r="AN68" s="102">
        <f t="shared" si="35"/>
        <v>32.37693389592124</v>
      </c>
      <c r="AO68" s="102">
        <f t="shared" si="36"/>
        <v>25.774731823599524</v>
      </c>
      <c r="AP68" s="105"/>
      <c r="AQ68" s="102">
        <f t="shared" si="48"/>
        <v>18.557844690966718</v>
      </c>
      <c r="AR68" s="102">
        <f t="shared" si="37"/>
        <v>23.809523809523807</v>
      </c>
      <c r="AS68" s="102">
        <f t="shared" si="38"/>
        <v>13.181526619627967</v>
      </c>
      <c r="AT68" s="105"/>
      <c r="AU68" s="102">
        <f t="shared" si="49"/>
        <v>23.844791498953469</v>
      </c>
      <c r="AV68" s="102">
        <f t="shared" si="39"/>
        <v>26.699507389162562</v>
      </c>
      <c r="AW68" s="102">
        <f t="shared" si="40"/>
        <v>21.099178774478837</v>
      </c>
      <c r="AX68" s="105"/>
      <c r="AY68" s="102">
        <f t="shared" si="50"/>
        <v>13.094186251987983</v>
      </c>
      <c r="AZ68" s="102">
        <f t="shared" si="41"/>
        <v>15.566897557418885</v>
      </c>
      <c r="BA68" s="102">
        <f t="shared" si="42"/>
        <v>10.768175582990398</v>
      </c>
      <c r="BB68" s="142"/>
      <c r="BC68" s="102">
        <f t="shared" si="51"/>
        <v>2.9562982005141389</v>
      </c>
      <c r="BD68" s="102">
        <f t="shared" si="43"/>
        <v>3.9617486338797816</v>
      </c>
      <c r="BE68" s="102">
        <f t="shared" si="44"/>
        <v>2.063106796116505</v>
      </c>
    </row>
    <row r="69" spans="1:57" ht="15" customHeight="1" x14ac:dyDescent="0.2">
      <c r="A69" s="107" t="s">
        <v>87</v>
      </c>
      <c r="B69" s="263">
        <v>3379</v>
      </c>
      <c r="C69" s="263">
        <v>2024</v>
      </c>
      <c r="D69" s="263">
        <v>1355</v>
      </c>
      <c r="E69" s="263"/>
      <c r="F69" s="263">
        <v>714</v>
      </c>
      <c r="G69" s="263">
        <v>415</v>
      </c>
      <c r="H69" s="263">
        <v>299</v>
      </c>
      <c r="I69" s="263"/>
      <c r="J69" s="263">
        <v>751</v>
      </c>
      <c r="K69" s="263">
        <v>449</v>
      </c>
      <c r="L69" s="263">
        <v>302</v>
      </c>
      <c r="M69" s="263"/>
      <c r="N69" s="263">
        <v>645</v>
      </c>
      <c r="O69" s="263">
        <v>415</v>
      </c>
      <c r="P69" s="263">
        <v>230</v>
      </c>
      <c r="Q69" s="263"/>
      <c r="R69" s="263">
        <v>790</v>
      </c>
      <c r="S69" s="263">
        <v>464</v>
      </c>
      <c r="T69" s="263">
        <v>326</v>
      </c>
      <c r="U69" s="263"/>
      <c r="V69" s="263">
        <v>446</v>
      </c>
      <c r="W69" s="263">
        <v>260</v>
      </c>
      <c r="X69" s="263">
        <v>186</v>
      </c>
      <c r="Y69" s="263"/>
      <c r="Z69" s="263">
        <v>33</v>
      </c>
      <c r="AA69" s="263">
        <v>21</v>
      </c>
      <c r="AB69" s="263">
        <v>12</v>
      </c>
      <c r="AD69" s="107" t="s">
        <v>87</v>
      </c>
      <c r="AE69" s="102">
        <f t="shared" si="45"/>
        <v>20.855449944451301</v>
      </c>
      <c r="AF69" s="102">
        <f t="shared" si="32"/>
        <v>25.024727992087044</v>
      </c>
      <c r="AG69" s="102">
        <f t="shared" si="32"/>
        <v>16.69953167365048</v>
      </c>
      <c r="AH69" s="142"/>
      <c r="AI69" s="102">
        <f t="shared" si="46"/>
        <v>22.566371681415927</v>
      </c>
      <c r="AJ69" s="102">
        <f t="shared" si="33"/>
        <v>25.56993222427603</v>
      </c>
      <c r="AK69" s="102">
        <f t="shared" si="34"/>
        <v>19.402985074626866</v>
      </c>
      <c r="AL69" s="105"/>
      <c r="AM69" s="102">
        <f t="shared" si="47"/>
        <v>24.383116883116884</v>
      </c>
      <c r="AN69" s="102">
        <f t="shared" si="35"/>
        <v>28.69009584664537</v>
      </c>
      <c r="AO69" s="102">
        <f t="shared" si="36"/>
        <v>19.933993399339933</v>
      </c>
      <c r="AP69" s="105"/>
      <c r="AQ69" s="102">
        <f t="shared" si="48"/>
        <v>20.5087440381558</v>
      </c>
      <c r="AR69" s="102">
        <f t="shared" si="37"/>
        <v>25.824517734909769</v>
      </c>
      <c r="AS69" s="102">
        <f t="shared" si="38"/>
        <v>14.954486345903772</v>
      </c>
      <c r="AT69" s="105"/>
      <c r="AU69" s="102">
        <f t="shared" si="49"/>
        <v>24.749373433583958</v>
      </c>
      <c r="AV69" s="102">
        <f t="shared" si="39"/>
        <v>29.554140127388536</v>
      </c>
      <c r="AW69" s="102">
        <f t="shared" si="40"/>
        <v>20.098643649815042</v>
      </c>
      <c r="AX69" s="105"/>
      <c r="AY69" s="102">
        <f t="shared" si="50"/>
        <v>14.584695879659909</v>
      </c>
      <c r="AZ69" s="102">
        <f t="shared" si="41"/>
        <v>17.844886753603294</v>
      </c>
      <c r="BA69" s="102">
        <f t="shared" si="42"/>
        <v>11.617738913179263</v>
      </c>
      <c r="BB69" s="142"/>
      <c r="BC69" s="102">
        <f t="shared" si="51"/>
        <v>5.8614564831261102</v>
      </c>
      <c r="BD69" s="102">
        <f t="shared" si="43"/>
        <v>7.8947368421052628</v>
      </c>
      <c r="BE69" s="102">
        <f t="shared" si="44"/>
        <v>4.0404040404040407</v>
      </c>
    </row>
    <row r="70" spans="1:57" ht="15" customHeight="1" x14ac:dyDescent="0.2">
      <c r="A70" s="107" t="s">
        <v>88</v>
      </c>
      <c r="B70" s="263">
        <v>3646</v>
      </c>
      <c r="C70" s="263">
        <v>2242</v>
      </c>
      <c r="D70" s="263">
        <v>1404</v>
      </c>
      <c r="E70" s="263"/>
      <c r="F70" s="263">
        <v>831</v>
      </c>
      <c r="G70" s="263">
        <v>537</v>
      </c>
      <c r="H70" s="263">
        <v>294</v>
      </c>
      <c r="I70" s="263"/>
      <c r="J70" s="263">
        <v>921</v>
      </c>
      <c r="K70" s="263">
        <v>540</v>
      </c>
      <c r="L70" s="263">
        <v>381</v>
      </c>
      <c r="M70" s="263"/>
      <c r="N70" s="263">
        <v>626</v>
      </c>
      <c r="O70" s="263">
        <v>396</v>
      </c>
      <c r="P70" s="263">
        <v>230</v>
      </c>
      <c r="Q70" s="263"/>
      <c r="R70" s="263">
        <v>786</v>
      </c>
      <c r="S70" s="263">
        <v>476</v>
      </c>
      <c r="T70" s="263">
        <v>310</v>
      </c>
      <c r="U70" s="263"/>
      <c r="V70" s="263">
        <v>415</v>
      </c>
      <c r="W70" s="263">
        <v>258</v>
      </c>
      <c r="X70" s="263">
        <v>157</v>
      </c>
      <c r="Y70" s="263"/>
      <c r="Z70" s="263">
        <v>67</v>
      </c>
      <c r="AA70" s="263">
        <v>35</v>
      </c>
      <c r="AB70" s="263">
        <v>32</v>
      </c>
      <c r="AD70" s="107" t="s">
        <v>88</v>
      </c>
      <c r="AE70" s="102">
        <f t="shared" si="45"/>
        <v>19.975893052816129</v>
      </c>
      <c r="AF70" s="102">
        <f t="shared" si="32"/>
        <v>25.301884663130576</v>
      </c>
      <c r="AG70" s="102">
        <f t="shared" si="32"/>
        <v>14.950484506442338</v>
      </c>
      <c r="AH70" s="142"/>
      <c r="AI70" s="102">
        <f t="shared" si="46"/>
        <v>21.663190823774766</v>
      </c>
      <c r="AJ70" s="102">
        <f t="shared" si="33"/>
        <v>27.795031055900623</v>
      </c>
      <c r="AK70" s="102">
        <f t="shared" si="34"/>
        <v>15.441176470588236</v>
      </c>
      <c r="AL70" s="105"/>
      <c r="AM70" s="102">
        <f t="shared" si="47"/>
        <v>24.059561128526646</v>
      </c>
      <c r="AN70" s="102">
        <f t="shared" si="35"/>
        <v>28.421052631578945</v>
      </c>
      <c r="AO70" s="102">
        <f t="shared" si="36"/>
        <v>19.761410788381742</v>
      </c>
      <c r="AP70" s="105"/>
      <c r="AQ70" s="102">
        <f t="shared" si="48"/>
        <v>19.050517346317712</v>
      </c>
      <c r="AR70" s="102">
        <f t="shared" si="37"/>
        <v>23.726782504493709</v>
      </c>
      <c r="AS70" s="102">
        <f t="shared" si="38"/>
        <v>14.22387136672851</v>
      </c>
      <c r="AT70" s="105"/>
      <c r="AU70" s="102">
        <f t="shared" si="49"/>
        <v>24.928639391056137</v>
      </c>
      <c r="AV70" s="102">
        <f t="shared" si="39"/>
        <v>32.714776632302403</v>
      </c>
      <c r="AW70" s="102">
        <f t="shared" si="40"/>
        <v>18.256772673733803</v>
      </c>
      <c r="AX70" s="105"/>
      <c r="AY70" s="102">
        <f t="shared" si="50"/>
        <v>13.655807831523529</v>
      </c>
      <c r="AZ70" s="102">
        <f t="shared" si="41"/>
        <v>18.284904323175052</v>
      </c>
      <c r="BA70" s="102">
        <f t="shared" si="42"/>
        <v>9.6437346437346445</v>
      </c>
      <c r="BB70" s="142"/>
      <c r="BC70" s="102">
        <f t="shared" si="51"/>
        <v>6.0360360360360366</v>
      </c>
      <c r="BD70" s="102">
        <f t="shared" si="43"/>
        <v>7.0850202429149798</v>
      </c>
      <c r="BE70" s="102">
        <f t="shared" si="44"/>
        <v>5.1948051948051948</v>
      </c>
    </row>
    <row r="71" spans="1:57" ht="15" customHeight="1" x14ac:dyDescent="0.2">
      <c r="A71" s="107" t="s">
        <v>89</v>
      </c>
      <c r="B71" s="263">
        <v>1064</v>
      </c>
      <c r="C71" s="263">
        <v>642</v>
      </c>
      <c r="D71" s="263">
        <v>422</v>
      </c>
      <c r="E71" s="263"/>
      <c r="F71" s="263">
        <v>297</v>
      </c>
      <c r="G71" s="263">
        <v>178</v>
      </c>
      <c r="H71" s="263">
        <v>119</v>
      </c>
      <c r="I71" s="263"/>
      <c r="J71" s="263">
        <v>256</v>
      </c>
      <c r="K71" s="263">
        <v>161</v>
      </c>
      <c r="L71" s="263">
        <v>95</v>
      </c>
      <c r="M71" s="263"/>
      <c r="N71" s="263">
        <v>217</v>
      </c>
      <c r="O71" s="263">
        <v>136</v>
      </c>
      <c r="P71" s="263">
        <v>81</v>
      </c>
      <c r="Q71" s="263"/>
      <c r="R71" s="263">
        <v>183</v>
      </c>
      <c r="S71" s="263">
        <v>104</v>
      </c>
      <c r="T71" s="263">
        <v>79</v>
      </c>
      <c r="U71" s="263"/>
      <c r="V71" s="263">
        <v>95</v>
      </c>
      <c r="W71" s="263">
        <v>53</v>
      </c>
      <c r="X71" s="263">
        <v>42</v>
      </c>
      <c r="Y71" s="263"/>
      <c r="Z71" s="263">
        <v>16</v>
      </c>
      <c r="AA71" s="263">
        <v>10</v>
      </c>
      <c r="AB71" s="263">
        <v>6</v>
      </c>
      <c r="AD71" s="107" t="s">
        <v>89</v>
      </c>
      <c r="AE71" s="102">
        <f t="shared" si="45"/>
        <v>19.501466275659823</v>
      </c>
      <c r="AF71" s="102">
        <f t="shared" si="32"/>
        <v>24.447829398324448</v>
      </c>
      <c r="AG71" s="102">
        <f t="shared" si="32"/>
        <v>14.911660777385158</v>
      </c>
      <c r="AH71" s="142"/>
      <c r="AI71" s="102">
        <f t="shared" si="46"/>
        <v>23.722044728434504</v>
      </c>
      <c r="AJ71" s="102">
        <f t="shared" si="33"/>
        <v>29.47019867549669</v>
      </c>
      <c r="AK71" s="102">
        <f t="shared" si="34"/>
        <v>18.3641975308642</v>
      </c>
      <c r="AL71" s="105"/>
      <c r="AM71" s="102">
        <f t="shared" si="47"/>
        <v>22.377622377622377</v>
      </c>
      <c r="AN71" s="102">
        <f t="shared" si="35"/>
        <v>28.196147110332749</v>
      </c>
      <c r="AO71" s="102">
        <f t="shared" si="36"/>
        <v>16.579406631762652</v>
      </c>
      <c r="AP71" s="105"/>
      <c r="AQ71" s="102">
        <f t="shared" si="48"/>
        <v>19.944852941176471</v>
      </c>
      <c r="AR71" s="102">
        <f t="shared" si="37"/>
        <v>25.515947467166978</v>
      </c>
      <c r="AS71" s="102">
        <f t="shared" si="38"/>
        <v>14.594594594594595</v>
      </c>
      <c r="AT71" s="105"/>
      <c r="AU71" s="102">
        <f t="shared" si="49"/>
        <v>20.914285714285715</v>
      </c>
      <c r="AV71" s="102">
        <f t="shared" si="39"/>
        <v>25.120772946859905</v>
      </c>
      <c r="AW71" s="102">
        <f t="shared" si="40"/>
        <v>17.136659436008678</v>
      </c>
      <c r="AX71" s="105"/>
      <c r="AY71" s="102">
        <f t="shared" si="50"/>
        <v>11.059371362048893</v>
      </c>
      <c r="AZ71" s="102">
        <f t="shared" si="41"/>
        <v>13.25</v>
      </c>
      <c r="BA71" s="102">
        <f t="shared" si="42"/>
        <v>9.1503267973856204</v>
      </c>
      <c r="BB71" s="142"/>
      <c r="BC71" s="102">
        <f t="shared" si="51"/>
        <v>6.7226890756302522</v>
      </c>
      <c r="BD71" s="102">
        <f t="shared" si="43"/>
        <v>9.6153846153846168</v>
      </c>
      <c r="BE71" s="102">
        <f t="shared" si="44"/>
        <v>4.4776119402985071</v>
      </c>
    </row>
    <row r="72" spans="1:57" ht="15" customHeight="1" x14ac:dyDescent="0.2">
      <c r="A72" s="153" t="s">
        <v>90</v>
      </c>
      <c r="B72" s="263">
        <v>8773</v>
      </c>
      <c r="C72" s="263">
        <v>4907</v>
      </c>
      <c r="D72" s="263">
        <v>3866</v>
      </c>
      <c r="E72" s="263"/>
      <c r="F72" s="263">
        <v>1905</v>
      </c>
      <c r="G72" s="263">
        <v>1073</v>
      </c>
      <c r="H72" s="263">
        <v>832</v>
      </c>
      <c r="I72" s="263"/>
      <c r="J72" s="263">
        <v>1991</v>
      </c>
      <c r="K72" s="263">
        <v>1136</v>
      </c>
      <c r="L72" s="263">
        <v>855</v>
      </c>
      <c r="M72" s="263"/>
      <c r="N72" s="263">
        <v>1490</v>
      </c>
      <c r="O72" s="263">
        <v>909</v>
      </c>
      <c r="P72" s="263">
        <v>581</v>
      </c>
      <c r="Q72" s="263"/>
      <c r="R72" s="263">
        <v>2056</v>
      </c>
      <c r="S72" s="263">
        <v>1104</v>
      </c>
      <c r="T72" s="263">
        <v>952</v>
      </c>
      <c r="U72" s="263"/>
      <c r="V72" s="263">
        <v>1208</v>
      </c>
      <c r="W72" s="263">
        <v>617</v>
      </c>
      <c r="X72" s="263">
        <v>591</v>
      </c>
      <c r="Y72" s="263"/>
      <c r="Z72" s="263">
        <v>123</v>
      </c>
      <c r="AA72" s="263">
        <v>68</v>
      </c>
      <c r="AB72" s="263">
        <v>55</v>
      </c>
      <c r="AD72" s="153" t="s">
        <v>90</v>
      </c>
      <c r="AE72" s="102">
        <f t="shared" si="45"/>
        <v>27.851677831042252</v>
      </c>
      <c r="AF72" s="102">
        <f t="shared" si="32"/>
        <v>30.734059877239133</v>
      </c>
      <c r="AG72" s="102">
        <f t="shared" si="32"/>
        <v>24.888946114723492</v>
      </c>
      <c r="AH72" s="142"/>
      <c r="AI72" s="102">
        <f t="shared" si="46"/>
        <v>30.190174326465929</v>
      </c>
      <c r="AJ72" s="102">
        <f t="shared" si="33"/>
        <v>32.833537331701343</v>
      </c>
      <c r="AK72" s="102">
        <f t="shared" si="34"/>
        <v>27.350427350427353</v>
      </c>
      <c r="AL72" s="105"/>
      <c r="AM72" s="102">
        <f t="shared" si="47"/>
        <v>30.485377430715051</v>
      </c>
      <c r="AN72" s="102">
        <f t="shared" si="35"/>
        <v>33.372502937720327</v>
      </c>
      <c r="AO72" s="102">
        <f t="shared" si="36"/>
        <v>27.342500799488327</v>
      </c>
      <c r="AP72" s="105"/>
      <c r="AQ72" s="102">
        <f t="shared" si="48"/>
        <v>24.787888870404259</v>
      </c>
      <c r="AR72" s="102">
        <f t="shared" si="37"/>
        <v>29.667101827676241</v>
      </c>
      <c r="AS72" s="102">
        <f t="shared" si="38"/>
        <v>19.714964370546319</v>
      </c>
      <c r="AT72" s="105"/>
      <c r="AU72" s="102">
        <f t="shared" si="49"/>
        <v>34.232434232434237</v>
      </c>
      <c r="AV72" s="102">
        <f t="shared" si="39"/>
        <v>36.91073219658977</v>
      </c>
      <c r="AW72" s="102">
        <f t="shared" si="40"/>
        <v>31.575456053067992</v>
      </c>
      <c r="AX72" s="105"/>
      <c r="AY72" s="102">
        <f t="shared" si="50"/>
        <v>22.831222831222831</v>
      </c>
      <c r="AZ72" s="102">
        <f t="shared" si="41"/>
        <v>23.961165048543691</v>
      </c>
      <c r="BA72" s="102">
        <f t="shared" si="42"/>
        <v>21.759941089837998</v>
      </c>
      <c r="BB72" s="142"/>
      <c r="BC72" s="102">
        <f t="shared" si="51"/>
        <v>9.1111111111111107</v>
      </c>
      <c r="BD72" s="102">
        <f t="shared" si="43"/>
        <v>10.240963855421686</v>
      </c>
      <c r="BE72" s="102">
        <f t="shared" si="44"/>
        <v>8.017492711370263</v>
      </c>
    </row>
    <row r="73" spans="1:57" ht="15" customHeight="1" x14ac:dyDescent="0.2">
      <c r="A73" s="107" t="s">
        <v>91</v>
      </c>
      <c r="B73" s="263">
        <v>1143</v>
      </c>
      <c r="C73" s="263">
        <v>699</v>
      </c>
      <c r="D73" s="263">
        <v>444</v>
      </c>
      <c r="E73" s="263"/>
      <c r="F73" s="263">
        <v>219</v>
      </c>
      <c r="G73" s="263">
        <v>129</v>
      </c>
      <c r="H73" s="263">
        <v>90</v>
      </c>
      <c r="I73" s="263"/>
      <c r="J73" s="263">
        <v>303</v>
      </c>
      <c r="K73" s="263">
        <v>183</v>
      </c>
      <c r="L73" s="263">
        <v>120</v>
      </c>
      <c r="M73" s="263"/>
      <c r="N73" s="263">
        <v>203</v>
      </c>
      <c r="O73" s="263">
        <v>128</v>
      </c>
      <c r="P73" s="263">
        <v>75</v>
      </c>
      <c r="Q73" s="263"/>
      <c r="R73" s="263">
        <v>257</v>
      </c>
      <c r="S73" s="263">
        <v>156</v>
      </c>
      <c r="T73" s="263">
        <v>101</v>
      </c>
      <c r="U73" s="263"/>
      <c r="V73" s="263">
        <v>145</v>
      </c>
      <c r="W73" s="263">
        <v>97</v>
      </c>
      <c r="X73" s="263">
        <v>48</v>
      </c>
      <c r="Y73" s="263"/>
      <c r="Z73" s="263">
        <v>16</v>
      </c>
      <c r="AA73" s="263">
        <v>6</v>
      </c>
      <c r="AB73" s="263">
        <v>10</v>
      </c>
      <c r="AD73" s="107" t="s">
        <v>91</v>
      </c>
      <c r="AE73" s="102">
        <f t="shared" si="45"/>
        <v>15.94142259414226</v>
      </c>
      <c r="AF73" s="102">
        <f t="shared" si="32"/>
        <v>19.108802624384911</v>
      </c>
      <c r="AG73" s="102">
        <f t="shared" si="32"/>
        <v>12.642369020501141</v>
      </c>
      <c r="AH73" s="142"/>
      <c r="AI73" s="102">
        <f t="shared" si="46"/>
        <v>14.897959183673471</v>
      </c>
      <c r="AJ73" s="102">
        <f t="shared" si="33"/>
        <v>16.951379763469117</v>
      </c>
      <c r="AK73" s="102">
        <f t="shared" si="34"/>
        <v>12.693935119887165</v>
      </c>
      <c r="AL73" s="105"/>
      <c r="AM73" s="102">
        <f t="shared" si="47"/>
        <v>19.165085388994306</v>
      </c>
      <c r="AN73" s="102">
        <f t="shared" si="35"/>
        <v>22.289890377588307</v>
      </c>
      <c r="AO73" s="102">
        <f t="shared" si="36"/>
        <v>15.789473684210526</v>
      </c>
      <c r="AP73" s="105"/>
      <c r="AQ73" s="102">
        <f t="shared" si="48"/>
        <v>13.961485557083906</v>
      </c>
      <c r="AR73" s="102">
        <f t="shared" si="37"/>
        <v>16.710182767624023</v>
      </c>
      <c r="AS73" s="102">
        <f t="shared" si="38"/>
        <v>10.901162790697674</v>
      </c>
      <c r="AT73" s="105"/>
      <c r="AU73" s="102">
        <f t="shared" si="49"/>
        <v>19.425547996976569</v>
      </c>
      <c r="AV73" s="102">
        <f t="shared" si="39"/>
        <v>23.926380368098162</v>
      </c>
      <c r="AW73" s="102">
        <f t="shared" si="40"/>
        <v>15.052160953800298</v>
      </c>
      <c r="AX73" s="105"/>
      <c r="AY73" s="102">
        <f t="shared" si="50"/>
        <v>11.894995898277276</v>
      </c>
      <c r="AZ73" s="102">
        <f t="shared" si="41"/>
        <v>16.006600660066006</v>
      </c>
      <c r="BA73" s="102">
        <f t="shared" si="42"/>
        <v>7.8303425774877642</v>
      </c>
      <c r="BB73" s="142"/>
      <c r="BC73" s="102">
        <f t="shared" si="51"/>
        <v>13.008130081300814</v>
      </c>
      <c r="BD73" s="102">
        <f t="shared" si="43"/>
        <v>11.538461538461538</v>
      </c>
      <c r="BE73" s="102">
        <f t="shared" si="44"/>
        <v>14.084507042253522</v>
      </c>
    </row>
    <row r="74" spans="1:57" ht="15" customHeight="1" x14ac:dyDescent="0.2">
      <c r="A74" s="107" t="s">
        <v>92</v>
      </c>
      <c r="B74" s="263">
        <v>6225</v>
      </c>
      <c r="C74" s="263">
        <v>3458</v>
      </c>
      <c r="D74" s="263">
        <v>2767</v>
      </c>
      <c r="E74" s="263"/>
      <c r="F74" s="263">
        <v>1295</v>
      </c>
      <c r="G74" s="263">
        <v>676</v>
      </c>
      <c r="H74" s="263">
        <v>619</v>
      </c>
      <c r="I74" s="263"/>
      <c r="J74" s="263">
        <v>1770</v>
      </c>
      <c r="K74" s="263">
        <v>1004</v>
      </c>
      <c r="L74" s="263">
        <v>766</v>
      </c>
      <c r="M74" s="263"/>
      <c r="N74" s="263">
        <v>1149</v>
      </c>
      <c r="O74" s="263">
        <v>680</v>
      </c>
      <c r="P74" s="263">
        <v>469</v>
      </c>
      <c r="Q74" s="263"/>
      <c r="R74" s="263">
        <v>1352</v>
      </c>
      <c r="S74" s="263">
        <v>730</v>
      </c>
      <c r="T74" s="263">
        <v>622</v>
      </c>
      <c r="U74" s="263"/>
      <c r="V74" s="263">
        <v>587</v>
      </c>
      <c r="W74" s="263">
        <v>321</v>
      </c>
      <c r="X74" s="263">
        <v>266</v>
      </c>
      <c r="Y74" s="263"/>
      <c r="Z74" s="263">
        <v>72</v>
      </c>
      <c r="AA74" s="263">
        <v>47</v>
      </c>
      <c r="AB74" s="263">
        <v>25</v>
      </c>
      <c r="AD74" s="107" t="s">
        <v>92</v>
      </c>
      <c r="AE74" s="102">
        <f t="shared" si="45"/>
        <v>20.831938959908975</v>
      </c>
      <c r="AF74" s="102">
        <f t="shared" si="32"/>
        <v>23.43612334801762</v>
      </c>
      <c r="AG74" s="102">
        <f t="shared" si="32"/>
        <v>18.291796126132081</v>
      </c>
      <c r="AH74" s="142"/>
      <c r="AI74" s="102">
        <f t="shared" si="46"/>
        <v>21.92314203487388</v>
      </c>
      <c r="AJ74" s="102">
        <f t="shared" si="33"/>
        <v>22.251481237656353</v>
      </c>
      <c r="AK74" s="102">
        <f t="shared" si="34"/>
        <v>21.575461833391426</v>
      </c>
      <c r="AL74" s="105"/>
      <c r="AM74" s="102">
        <f t="shared" si="47"/>
        <v>28.45659163987138</v>
      </c>
      <c r="AN74" s="102">
        <f t="shared" si="35"/>
        <v>31.772151898734176</v>
      </c>
      <c r="AO74" s="102">
        <f t="shared" si="36"/>
        <v>25.032679738562091</v>
      </c>
      <c r="AP74" s="105"/>
      <c r="AQ74" s="102">
        <f t="shared" si="48"/>
        <v>19.972188423431252</v>
      </c>
      <c r="AR74" s="102">
        <f t="shared" si="37"/>
        <v>23.718172305545867</v>
      </c>
      <c r="AS74" s="102">
        <f t="shared" si="38"/>
        <v>16.250866250866249</v>
      </c>
      <c r="AT74" s="105"/>
      <c r="AU74" s="102">
        <f t="shared" si="49"/>
        <v>23.937677053824363</v>
      </c>
      <c r="AV74" s="102">
        <f t="shared" si="39"/>
        <v>27.547169811320753</v>
      </c>
      <c r="AW74" s="102">
        <f t="shared" si="40"/>
        <v>20.747164776517678</v>
      </c>
      <c r="AX74" s="105"/>
      <c r="AY74" s="102">
        <f t="shared" si="50"/>
        <v>11.846619576185672</v>
      </c>
      <c r="AZ74" s="102">
        <f t="shared" si="41"/>
        <v>13.470415442719261</v>
      </c>
      <c r="BA74" s="102">
        <f t="shared" si="42"/>
        <v>10.342146189735614</v>
      </c>
      <c r="BB74" s="142"/>
      <c r="BC74" s="102">
        <f t="shared" si="51"/>
        <v>5.1465332380271622</v>
      </c>
      <c r="BD74" s="102">
        <f t="shared" si="43"/>
        <v>7.1537290715372901</v>
      </c>
      <c r="BE74" s="102">
        <f t="shared" si="44"/>
        <v>3.3692722371967654</v>
      </c>
    </row>
    <row r="75" spans="1:57" ht="15" customHeight="1" x14ac:dyDescent="0.2">
      <c r="A75" s="107" t="s">
        <v>93</v>
      </c>
      <c r="B75" s="263">
        <v>1753</v>
      </c>
      <c r="C75" s="263">
        <v>1026</v>
      </c>
      <c r="D75" s="263">
        <v>727</v>
      </c>
      <c r="E75" s="263"/>
      <c r="F75" s="263">
        <v>382</v>
      </c>
      <c r="G75" s="263">
        <v>219</v>
      </c>
      <c r="H75" s="263">
        <v>163</v>
      </c>
      <c r="I75" s="263"/>
      <c r="J75" s="263">
        <v>428</v>
      </c>
      <c r="K75" s="263">
        <v>263</v>
      </c>
      <c r="L75" s="263">
        <v>165</v>
      </c>
      <c r="M75" s="263"/>
      <c r="N75" s="263">
        <v>359</v>
      </c>
      <c r="O75" s="263">
        <v>221</v>
      </c>
      <c r="P75" s="263">
        <v>138</v>
      </c>
      <c r="Q75" s="263"/>
      <c r="R75" s="263">
        <v>387</v>
      </c>
      <c r="S75" s="263">
        <v>203</v>
      </c>
      <c r="T75" s="263">
        <v>184</v>
      </c>
      <c r="U75" s="263"/>
      <c r="V75" s="263">
        <v>188</v>
      </c>
      <c r="W75" s="263">
        <v>114</v>
      </c>
      <c r="X75" s="263">
        <v>74</v>
      </c>
      <c r="Y75" s="263"/>
      <c r="Z75" s="263">
        <v>9</v>
      </c>
      <c r="AA75" s="263">
        <v>6</v>
      </c>
      <c r="AB75" s="263">
        <v>3</v>
      </c>
      <c r="AD75" s="107" t="s">
        <v>93</v>
      </c>
      <c r="AE75" s="102">
        <f t="shared" si="45"/>
        <v>28.115477145148354</v>
      </c>
      <c r="AF75" s="102">
        <f t="shared" si="32"/>
        <v>33.441981747066492</v>
      </c>
      <c r="AG75" s="102">
        <f t="shared" si="32"/>
        <v>22.955478370697822</v>
      </c>
      <c r="AH75" s="142"/>
      <c r="AI75" s="102">
        <f t="shared" si="46"/>
        <v>29.913860610806577</v>
      </c>
      <c r="AJ75" s="102">
        <f t="shared" si="33"/>
        <v>34.872611464968152</v>
      </c>
      <c r="AK75" s="102">
        <f t="shared" si="34"/>
        <v>25.115562403698</v>
      </c>
      <c r="AL75" s="105"/>
      <c r="AM75" s="102">
        <f t="shared" si="47"/>
        <v>31.104651162790699</v>
      </c>
      <c r="AN75" s="102">
        <f t="shared" si="35"/>
        <v>37.679083094555878</v>
      </c>
      <c r="AO75" s="102">
        <f t="shared" si="36"/>
        <v>24.336283185840706</v>
      </c>
      <c r="AP75" s="105"/>
      <c r="AQ75" s="102">
        <f t="shared" si="48"/>
        <v>28.789093825180434</v>
      </c>
      <c r="AR75" s="102">
        <f t="shared" si="37"/>
        <v>34.74842767295597</v>
      </c>
      <c r="AS75" s="102">
        <f t="shared" si="38"/>
        <v>22.585924713584287</v>
      </c>
      <c r="AT75" s="105"/>
      <c r="AU75" s="102">
        <f t="shared" si="49"/>
        <v>33.020477815699664</v>
      </c>
      <c r="AV75" s="102">
        <f t="shared" si="39"/>
        <v>37.732342007434944</v>
      </c>
      <c r="AW75" s="102">
        <f t="shared" si="40"/>
        <v>29.022082018927449</v>
      </c>
      <c r="AX75" s="105"/>
      <c r="AY75" s="102">
        <f t="shared" si="50"/>
        <v>18.181818181818183</v>
      </c>
      <c r="AZ75" s="102">
        <f t="shared" si="41"/>
        <v>22.529644268774703</v>
      </c>
      <c r="BA75" s="102">
        <f t="shared" si="42"/>
        <v>14.015151515151514</v>
      </c>
      <c r="BB75" s="142"/>
      <c r="BC75" s="102">
        <f t="shared" si="51"/>
        <v>6.9767441860465116</v>
      </c>
      <c r="BD75" s="102">
        <f t="shared" si="43"/>
        <v>9.67741935483871</v>
      </c>
      <c r="BE75" s="102">
        <f t="shared" si="44"/>
        <v>4.4776119402985071</v>
      </c>
    </row>
    <row r="76" spans="1:57" ht="15" customHeight="1" x14ac:dyDescent="0.2">
      <c r="A76" s="107" t="s">
        <v>94</v>
      </c>
      <c r="B76" s="263">
        <v>2770</v>
      </c>
      <c r="C76" s="263">
        <v>1534</v>
      </c>
      <c r="D76" s="263">
        <v>1236</v>
      </c>
      <c r="E76" s="263"/>
      <c r="F76" s="263">
        <v>617</v>
      </c>
      <c r="G76" s="263">
        <v>344</v>
      </c>
      <c r="H76" s="263">
        <v>273</v>
      </c>
      <c r="I76" s="263"/>
      <c r="J76" s="263">
        <v>582</v>
      </c>
      <c r="K76" s="263">
        <v>330</v>
      </c>
      <c r="L76" s="263">
        <v>252</v>
      </c>
      <c r="M76" s="263"/>
      <c r="N76" s="263">
        <v>601</v>
      </c>
      <c r="O76" s="263">
        <v>356</v>
      </c>
      <c r="P76" s="263">
        <v>245</v>
      </c>
      <c r="Q76" s="263"/>
      <c r="R76" s="263">
        <v>615</v>
      </c>
      <c r="S76" s="263">
        <v>318</v>
      </c>
      <c r="T76" s="263">
        <v>297</v>
      </c>
      <c r="U76" s="263"/>
      <c r="V76" s="263">
        <v>317</v>
      </c>
      <c r="W76" s="263">
        <v>163</v>
      </c>
      <c r="X76" s="263">
        <v>154</v>
      </c>
      <c r="Y76" s="263"/>
      <c r="Z76" s="263">
        <v>38</v>
      </c>
      <c r="AA76" s="263">
        <v>23</v>
      </c>
      <c r="AB76" s="263">
        <v>15</v>
      </c>
      <c r="AD76" s="107" t="s">
        <v>94</v>
      </c>
      <c r="AE76" s="102">
        <f t="shared" si="45"/>
        <v>26.305792972459642</v>
      </c>
      <c r="AF76" s="102">
        <f t="shared" si="32"/>
        <v>30.25044369946756</v>
      </c>
      <c r="AG76" s="102">
        <f t="shared" si="32"/>
        <v>22.641509433962266</v>
      </c>
      <c r="AH76" s="142"/>
      <c r="AI76" s="102">
        <f t="shared" si="46"/>
        <v>27.780279153534444</v>
      </c>
      <c r="AJ76" s="102">
        <f t="shared" si="33"/>
        <v>30.852017937219735</v>
      </c>
      <c r="AK76" s="102">
        <f t="shared" si="34"/>
        <v>24.683544303797468</v>
      </c>
      <c r="AL76" s="105"/>
      <c r="AM76" s="102">
        <f t="shared" si="47"/>
        <v>25.627476882430649</v>
      </c>
      <c r="AN76" s="102">
        <f t="shared" si="35"/>
        <v>30.358785648574056</v>
      </c>
      <c r="AO76" s="102">
        <f t="shared" si="36"/>
        <v>21.283783783783782</v>
      </c>
      <c r="AP76" s="105"/>
      <c r="AQ76" s="102">
        <f t="shared" si="48"/>
        <v>29.019797199420573</v>
      </c>
      <c r="AR76" s="102">
        <f t="shared" si="37"/>
        <v>35.212660731948567</v>
      </c>
      <c r="AS76" s="102">
        <f t="shared" si="38"/>
        <v>23.113207547169811</v>
      </c>
      <c r="AT76" s="105"/>
      <c r="AU76" s="102">
        <f t="shared" si="49"/>
        <v>30.765382691345671</v>
      </c>
      <c r="AV76" s="102">
        <f t="shared" si="39"/>
        <v>34.12017167381974</v>
      </c>
      <c r="AW76" s="102">
        <f t="shared" si="40"/>
        <v>27.835051546391753</v>
      </c>
      <c r="AX76" s="105"/>
      <c r="AY76" s="102">
        <f t="shared" si="50"/>
        <v>19.424019607843139</v>
      </c>
      <c r="AZ76" s="102">
        <f t="shared" si="41"/>
        <v>21.251629726205998</v>
      </c>
      <c r="BA76" s="102">
        <f t="shared" si="42"/>
        <v>17.803468208092486</v>
      </c>
      <c r="BB76" s="142"/>
      <c r="BC76" s="102">
        <f t="shared" si="51"/>
        <v>11.30952380952381</v>
      </c>
      <c r="BD76" s="102">
        <f t="shared" si="43"/>
        <v>14.465408805031446</v>
      </c>
      <c r="BE76" s="102">
        <f t="shared" si="44"/>
        <v>8.4745762711864394</v>
      </c>
    </row>
    <row r="77" spans="1:57" ht="15" customHeight="1" x14ac:dyDescent="0.2">
      <c r="A77" s="107" t="s">
        <v>95</v>
      </c>
      <c r="B77" s="263">
        <v>1059</v>
      </c>
      <c r="C77" s="263">
        <v>677</v>
      </c>
      <c r="D77" s="263">
        <v>382</v>
      </c>
      <c r="E77" s="263"/>
      <c r="F77" s="263">
        <v>197</v>
      </c>
      <c r="G77" s="263">
        <v>118</v>
      </c>
      <c r="H77" s="263">
        <v>79</v>
      </c>
      <c r="I77" s="263"/>
      <c r="J77" s="263">
        <v>259</v>
      </c>
      <c r="K77" s="263">
        <v>173</v>
      </c>
      <c r="L77" s="263">
        <v>86</v>
      </c>
      <c r="M77" s="263"/>
      <c r="N77" s="263">
        <v>139</v>
      </c>
      <c r="O77" s="263">
        <v>91</v>
      </c>
      <c r="P77" s="263">
        <v>48</v>
      </c>
      <c r="Q77" s="263"/>
      <c r="R77" s="263">
        <v>295</v>
      </c>
      <c r="S77" s="263">
        <v>174</v>
      </c>
      <c r="T77" s="263">
        <v>121</v>
      </c>
      <c r="U77" s="263"/>
      <c r="V77" s="263">
        <v>135</v>
      </c>
      <c r="W77" s="263">
        <v>98</v>
      </c>
      <c r="X77" s="263">
        <v>37</v>
      </c>
      <c r="Y77" s="263"/>
      <c r="Z77" s="263">
        <v>34</v>
      </c>
      <c r="AA77" s="263">
        <v>23</v>
      </c>
      <c r="AB77" s="263">
        <v>11</v>
      </c>
      <c r="AD77" s="107" t="s">
        <v>95</v>
      </c>
      <c r="AE77" s="102">
        <f t="shared" si="45"/>
        <v>16.609159347553327</v>
      </c>
      <c r="AF77" s="102">
        <f t="shared" ref="AF77:AF87" si="52">+C77/(C77+C33)*100</f>
        <v>21.775490511418464</v>
      </c>
      <c r="AG77" s="102">
        <f t="shared" ref="AG77:AG87" si="53">+D77/(D77+D33)*100</f>
        <v>11.692684419957148</v>
      </c>
      <c r="AH77" s="142"/>
      <c r="AI77" s="102">
        <f t="shared" si="46"/>
        <v>17.605004468275247</v>
      </c>
      <c r="AJ77" s="102">
        <f t="shared" si="33"/>
        <v>20.811287477954142</v>
      </c>
      <c r="AK77" s="102">
        <f t="shared" si="34"/>
        <v>14.311594202898551</v>
      </c>
      <c r="AL77" s="105"/>
      <c r="AM77" s="102">
        <f t="shared" si="47"/>
        <v>23.312331233123313</v>
      </c>
      <c r="AN77" s="102">
        <f t="shared" si="35"/>
        <v>30.404217926186295</v>
      </c>
      <c r="AO77" s="102">
        <f t="shared" si="36"/>
        <v>15.867158671586715</v>
      </c>
      <c r="AP77" s="105"/>
      <c r="AQ77" s="102">
        <f t="shared" si="48"/>
        <v>12.740604949587533</v>
      </c>
      <c r="AR77" s="102">
        <f t="shared" si="37"/>
        <v>16.366906474820144</v>
      </c>
      <c r="AS77" s="102">
        <f t="shared" si="38"/>
        <v>8.9719626168224291</v>
      </c>
      <c r="AT77" s="105"/>
      <c r="AU77" s="102">
        <f t="shared" si="49"/>
        <v>21.949404761904763</v>
      </c>
      <c r="AV77" s="102">
        <f t="shared" si="39"/>
        <v>27.401574803149607</v>
      </c>
      <c r="AW77" s="102">
        <f t="shared" si="40"/>
        <v>17.066290550070523</v>
      </c>
      <c r="AX77" s="105"/>
      <c r="AY77" s="102">
        <f t="shared" si="50"/>
        <v>11.617900172117039</v>
      </c>
      <c r="AZ77" s="102">
        <f t="shared" si="41"/>
        <v>17.948717948717949</v>
      </c>
      <c r="BA77" s="102">
        <f t="shared" si="42"/>
        <v>6.0064935064935066</v>
      </c>
      <c r="BB77" s="142"/>
      <c r="BC77" s="102">
        <f t="shared" si="51"/>
        <v>6.1930783242258656</v>
      </c>
      <c r="BD77" s="102">
        <f t="shared" si="43"/>
        <v>9.7457627118644066</v>
      </c>
      <c r="BE77" s="102">
        <f t="shared" si="44"/>
        <v>3.5143769968051117</v>
      </c>
    </row>
    <row r="78" spans="1:57" ht="15" customHeight="1" x14ac:dyDescent="0.2">
      <c r="A78" s="107" t="s">
        <v>96</v>
      </c>
      <c r="B78" s="263">
        <v>1562</v>
      </c>
      <c r="C78" s="263">
        <v>914</v>
      </c>
      <c r="D78" s="263">
        <v>648</v>
      </c>
      <c r="E78" s="263"/>
      <c r="F78" s="263">
        <v>291</v>
      </c>
      <c r="G78" s="263">
        <v>173</v>
      </c>
      <c r="H78" s="263">
        <v>118</v>
      </c>
      <c r="I78" s="263"/>
      <c r="J78" s="263">
        <v>308</v>
      </c>
      <c r="K78" s="263">
        <v>174</v>
      </c>
      <c r="L78" s="263">
        <v>134</v>
      </c>
      <c r="M78" s="263"/>
      <c r="N78" s="263">
        <v>250</v>
      </c>
      <c r="O78" s="263">
        <v>141</v>
      </c>
      <c r="P78" s="263">
        <v>109</v>
      </c>
      <c r="Q78" s="263"/>
      <c r="R78" s="263">
        <v>422</v>
      </c>
      <c r="S78" s="263">
        <v>234</v>
      </c>
      <c r="T78" s="263">
        <v>188</v>
      </c>
      <c r="U78" s="263"/>
      <c r="V78" s="263">
        <v>202</v>
      </c>
      <c r="W78" s="263">
        <v>135</v>
      </c>
      <c r="X78" s="263">
        <v>67</v>
      </c>
      <c r="Y78" s="263"/>
      <c r="Z78" s="263">
        <v>89</v>
      </c>
      <c r="AA78" s="263">
        <v>57</v>
      </c>
      <c r="AB78" s="263">
        <v>32</v>
      </c>
      <c r="AD78" s="107" t="s">
        <v>96</v>
      </c>
      <c r="AE78" s="102">
        <f t="shared" si="45"/>
        <v>19.095354523227385</v>
      </c>
      <c r="AF78" s="102">
        <f t="shared" si="52"/>
        <v>22.999496728736791</v>
      </c>
      <c r="AG78" s="102">
        <f t="shared" si="53"/>
        <v>15.406562054208273</v>
      </c>
      <c r="AH78" s="142"/>
      <c r="AI78" s="102">
        <f t="shared" si="46"/>
        <v>17.896678966789668</v>
      </c>
      <c r="AJ78" s="102">
        <f t="shared" si="33"/>
        <v>20.768307322929171</v>
      </c>
      <c r="AK78" s="102">
        <f t="shared" si="34"/>
        <v>14.880201765447667</v>
      </c>
      <c r="AL78" s="105"/>
      <c r="AM78" s="102">
        <f t="shared" si="47"/>
        <v>20.726783310901752</v>
      </c>
      <c r="AN78" s="102">
        <f t="shared" si="35"/>
        <v>23.262032085561497</v>
      </c>
      <c r="AO78" s="102">
        <f t="shared" si="36"/>
        <v>18.157181571815716</v>
      </c>
      <c r="AP78" s="105"/>
      <c r="AQ78" s="102">
        <f t="shared" si="48"/>
        <v>18.037518037518037</v>
      </c>
      <c r="AR78" s="102">
        <f t="shared" si="37"/>
        <v>19.859154929577468</v>
      </c>
      <c r="AS78" s="102">
        <f t="shared" si="38"/>
        <v>16.124260355029584</v>
      </c>
      <c r="AT78" s="105"/>
      <c r="AU78" s="102">
        <f t="shared" si="49"/>
        <v>25.134008338296603</v>
      </c>
      <c r="AV78" s="102">
        <f t="shared" si="39"/>
        <v>29.582806573957015</v>
      </c>
      <c r="AW78" s="102">
        <f t="shared" si="40"/>
        <v>21.171171171171171</v>
      </c>
      <c r="AX78" s="105"/>
      <c r="AY78" s="102">
        <f t="shared" si="50"/>
        <v>14.235377026074699</v>
      </c>
      <c r="AZ78" s="102">
        <f t="shared" si="41"/>
        <v>21.028037383177569</v>
      </c>
      <c r="BA78" s="102">
        <f t="shared" si="42"/>
        <v>8.6229086229086231</v>
      </c>
      <c r="BB78" s="142"/>
      <c r="BC78" s="102">
        <f t="shared" si="51"/>
        <v>15.239726027397261</v>
      </c>
      <c r="BD78" s="102">
        <f t="shared" si="43"/>
        <v>22.8</v>
      </c>
      <c r="BE78" s="102">
        <f t="shared" si="44"/>
        <v>9.5808383233532943</v>
      </c>
    </row>
    <row r="79" spans="1:57" ht="15" customHeight="1" x14ac:dyDescent="0.2">
      <c r="A79" s="107" t="s">
        <v>97</v>
      </c>
      <c r="B79" s="263">
        <v>1398</v>
      </c>
      <c r="C79" s="263">
        <v>794</v>
      </c>
      <c r="D79" s="263">
        <v>604</v>
      </c>
      <c r="E79" s="263"/>
      <c r="F79" s="263">
        <v>318</v>
      </c>
      <c r="G79" s="263">
        <v>193</v>
      </c>
      <c r="H79" s="263">
        <v>125</v>
      </c>
      <c r="I79" s="263"/>
      <c r="J79" s="263">
        <v>301</v>
      </c>
      <c r="K79" s="263">
        <v>179</v>
      </c>
      <c r="L79" s="263">
        <v>122</v>
      </c>
      <c r="M79" s="263"/>
      <c r="N79" s="263">
        <v>256</v>
      </c>
      <c r="O79" s="263">
        <v>161</v>
      </c>
      <c r="P79" s="263">
        <v>95</v>
      </c>
      <c r="Q79" s="263"/>
      <c r="R79" s="263">
        <v>307</v>
      </c>
      <c r="S79" s="263">
        <v>134</v>
      </c>
      <c r="T79" s="263">
        <v>173</v>
      </c>
      <c r="U79" s="263"/>
      <c r="V79" s="263">
        <v>201</v>
      </c>
      <c r="W79" s="263">
        <v>116</v>
      </c>
      <c r="X79" s="263">
        <v>85</v>
      </c>
      <c r="Y79" s="263"/>
      <c r="Z79" s="263">
        <v>15</v>
      </c>
      <c r="AA79" s="263">
        <v>11</v>
      </c>
      <c r="AB79" s="263">
        <v>4</v>
      </c>
      <c r="AD79" s="107" t="s">
        <v>97</v>
      </c>
      <c r="AE79" s="102">
        <f t="shared" si="45"/>
        <v>24.928673323823112</v>
      </c>
      <c r="AF79" s="102">
        <f t="shared" si="52"/>
        <v>28.684971098265894</v>
      </c>
      <c r="AG79" s="102">
        <f t="shared" si="53"/>
        <v>21.267605633802816</v>
      </c>
      <c r="AH79" s="142"/>
      <c r="AI79" s="102">
        <f t="shared" si="46"/>
        <v>28.443649373881929</v>
      </c>
      <c r="AJ79" s="102">
        <f t="shared" si="33"/>
        <v>32.991452991452988</v>
      </c>
      <c r="AK79" s="102">
        <f t="shared" si="34"/>
        <v>23.452157598499063</v>
      </c>
      <c r="AL79" s="105"/>
      <c r="AM79" s="102">
        <f t="shared" si="47"/>
        <v>28.666666666666668</v>
      </c>
      <c r="AN79" s="102">
        <f t="shared" si="35"/>
        <v>33.333333333333329</v>
      </c>
      <c r="AO79" s="102">
        <f t="shared" si="36"/>
        <v>23.781676413255358</v>
      </c>
      <c r="AP79" s="105"/>
      <c r="AQ79" s="102">
        <f t="shared" si="48"/>
        <v>24.196597353497165</v>
      </c>
      <c r="AR79" s="102">
        <f t="shared" si="37"/>
        <v>31.506849315068493</v>
      </c>
      <c r="AS79" s="102">
        <f t="shared" si="38"/>
        <v>17.367458866544791</v>
      </c>
      <c r="AT79" s="105"/>
      <c r="AU79" s="102">
        <f t="shared" si="49"/>
        <v>29.604628736740597</v>
      </c>
      <c r="AV79" s="102">
        <f t="shared" si="39"/>
        <v>28.450106157112526</v>
      </c>
      <c r="AW79" s="102">
        <f t="shared" si="40"/>
        <v>30.565371024734983</v>
      </c>
      <c r="AX79" s="105"/>
      <c r="AY79" s="102">
        <f t="shared" si="50"/>
        <v>19.289827255278311</v>
      </c>
      <c r="AZ79" s="102">
        <f t="shared" si="41"/>
        <v>21.969696969696969</v>
      </c>
      <c r="BA79" s="102">
        <f t="shared" si="42"/>
        <v>16.536964980544745</v>
      </c>
      <c r="BB79" s="142"/>
      <c r="BC79" s="102">
        <f t="shared" si="51"/>
        <v>4.9504950495049505</v>
      </c>
      <c r="BD79" s="102">
        <f t="shared" si="43"/>
        <v>8.0882352941176467</v>
      </c>
      <c r="BE79" s="102">
        <f t="shared" si="44"/>
        <v>2.3952095808383236</v>
      </c>
    </row>
    <row r="80" spans="1:57" ht="15" customHeight="1" x14ac:dyDescent="0.2">
      <c r="A80" s="107" t="s">
        <v>98</v>
      </c>
      <c r="B80" s="263">
        <v>2921</v>
      </c>
      <c r="C80" s="263">
        <v>1591</v>
      </c>
      <c r="D80" s="263">
        <v>1330</v>
      </c>
      <c r="E80" s="263"/>
      <c r="F80" s="263">
        <v>547</v>
      </c>
      <c r="G80" s="263">
        <v>307</v>
      </c>
      <c r="H80" s="263">
        <v>240</v>
      </c>
      <c r="I80" s="263"/>
      <c r="J80" s="263">
        <v>700</v>
      </c>
      <c r="K80" s="263">
        <v>354</v>
      </c>
      <c r="L80" s="263">
        <v>346</v>
      </c>
      <c r="M80" s="263"/>
      <c r="N80" s="263">
        <v>522</v>
      </c>
      <c r="O80" s="263">
        <v>314</v>
      </c>
      <c r="P80" s="263">
        <v>208</v>
      </c>
      <c r="Q80" s="263"/>
      <c r="R80" s="263">
        <v>675</v>
      </c>
      <c r="S80" s="263">
        <v>355</v>
      </c>
      <c r="T80" s="263">
        <v>320</v>
      </c>
      <c r="U80" s="263"/>
      <c r="V80" s="263">
        <v>451</v>
      </c>
      <c r="W80" s="263">
        <v>247</v>
      </c>
      <c r="X80" s="263">
        <v>204</v>
      </c>
      <c r="Y80" s="263"/>
      <c r="Z80" s="263">
        <v>26</v>
      </c>
      <c r="AA80" s="263">
        <v>14</v>
      </c>
      <c r="AB80" s="263">
        <v>12</v>
      </c>
      <c r="AD80" s="107" t="s">
        <v>98</v>
      </c>
      <c r="AE80" s="102">
        <f t="shared" si="45"/>
        <v>26.117668097281832</v>
      </c>
      <c r="AF80" s="102">
        <f t="shared" si="52"/>
        <v>28.24928977272727</v>
      </c>
      <c r="AG80" s="102">
        <f t="shared" si="53"/>
        <v>23.955331412103746</v>
      </c>
      <c r="AH80" s="142"/>
      <c r="AI80" s="102">
        <f t="shared" si="46"/>
        <v>24.224977856510186</v>
      </c>
      <c r="AJ80" s="102">
        <f t="shared" si="33"/>
        <v>25.950972104818259</v>
      </c>
      <c r="AK80" s="102">
        <f t="shared" si="34"/>
        <v>22.325581395348838</v>
      </c>
      <c r="AL80" s="105"/>
      <c r="AM80" s="102">
        <f t="shared" si="47"/>
        <v>29.73661852166525</v>
      </c>
      <c r="AN80" s="102">
        <f t="shared" si="35"/>
        <v>29.974597798475866</v>
      </c>
      <c r="AO80" s="102">
        <f t="shared" si="36"/>
        <v>29.497016197783459</v>
      </c>
      <c r="AP80" s="105"/>
      <c r="AQ80" s="102">
        <f t="shared" si="48"/>
        <v>23.524109959441191</v>
      </c>
      <c r="AR80" s="102">
        <f t="shared" si="37"/>
        <v>27.304347826086957</v>
      </c>
      <c r="AS80" s="102">
        <f t="shared" si="38"/>
        <v>19.457436856875585</v>
      </c>
      <c r="AT80" s="105"/>
      <c r="AU80" s="102">
        <f t="shared" si="49"/>
        <v>32.878714076960549</v>
      </c>
      <c r="AV80" s="102">
        <f t="shared" si="39"/>
        <v>35.079051383399204</v>
      </c>
      <c r="AW80" s="102">
        <f t="shared" si="40"/>
        <v>30.739673390970225</v>
      </c>
      <c r="AX80" s="105"/>
      <c r="AY80" s="102">
        <f t="shared" si="50"/>
        <v>22.893401015228427</v>
      </c>
      <c r="AZ80" s="102">
        <f t="shared" si="41"/>
        <v>25.729166666666664</v>
      </c>
      <c r="BA80" s="102">
        <f t="shared" si="42"/>
        <v>20.198019801980198</v>
      </c>
      <c r="BB80" s="142"/>
      <c r="BC80" s="102">
        <f t="shared" si="51"/>
        <v>7.878787878787878</v>
      </c>
      <c r="BD80" s="102">
        <f t="shared" si="43"/>
        <v>9.5890410958904102</v>
      </c>
      <c r="BE80" s="102">
        <f t="shared" si="44"/>
        <v>6.5217391304347823</v>
      </c>
    </row>
    <row r="81" spans="1:57" ht="15" customHeight="1" x14ac:dyDescent="0.2">
      <c r="A81" s="107" t="s">
        <v>99</v>
      </c>
      <c r="B81" s="263">
        <v>2408</v>
      </c>
      <c r="C81" s="263">
        <v>1478</v>
      </c>
      <c r="D81" s="263">
        <v>930</v>
      </c>
      <c r="E81" s="263"/>
      <c r="F81" s="263">
        <v>378</v>
      </c>
      <c r="G81" s="263">
        <v>235</v>
      </c>
      <c r="H81" s="263">
        <v>143</v>
      </c>
      <c r="I81" s="263"/>
      <c r="J81" s="263">
        <v>627</v>
      </c>
      <c r="K81" s="263">
        <v>381</v>
      </c>
      <c r="L81" s="263">
        <v>246</v>
      </c>
      <c r="M81" s="263"/>
      <c r="N81" s="263">
        <v>465</v>
      </c>
      <c r="O81" s="263">
        <v>283</v>
      </c>
      <c r="P81" s="263">
        <v>182</v>
      </c>
      <c r="Q81" s="263"/>
      <c r="R81" s="263">
        <v>490</v>
      </c>
      <c r="S81" s="263">
        <v>301</v>
      </c>
      <c r="T81" s="263">
        <v>189</v>
      </c>
      <c r="U81" s="263"/>
      <c r="V81" s="263">
        <v>363</v>
      </c>
      <c r="W81" s="263">
        <v>224</v>
      </c>
      <c r="X81" s="263">
        <v>139</v>
      </c>
      <c r="Y81" s="263"/>
      <c r="Z81" s="263">
        <v>85</v>
      </c>
      <c r="AA81" s="263">
        <v>54</v>
      </c>
      <c r="AB81" s="263">
        <v>31</v>
      </c>
      <c r="AD81" s="107" t="s">
        <v>99</v>
      </c>
      <c r="AE81" s="102">
        <f t="shared" si="45"/>
        <v>19.483777004612023</v>
      </c>
      <c r="AF81" s="102">
        <f t="shared" si="52"/>
        <v>24.482358787477224</v>
      </c>
      <c r="AG81" s="102">
        <f t="shared" si="53"/>
        <v>14.710534640936412</v>
      </c>
      <c r="AH81" s="142"/>
      <c r="AI81" s="102">
        <f t="shared" si="46"/>
        <v>15.983086680761099</v>
      </c>
      <c r="AJ81" s="102">
        <f t="shared" si="33"/>
        <v>20.888888888888889</v>
      </c>
      <c r="AK81" s="102">
        <f t="shared" si="34"/>
        <v>11.53225806451613</v>
      </c>
      <c r="AL81" s="105"/>
      <c r="AM81" s="102">
        <f t="shared" si="47"/>
        <v>24.930417495029822</v>
      </c>
      <c r="AN81" s="102">
        <f t="shared" si="35"/>
        <v>29.375481881264459</v>
      </c>
      <c r="AO81" s="102">
        <f t="shared" si="36"/>
        <v>20.19704433497537</v>
      </c>
      <c r="AP81" s="105"/>
      <c r="AQ81" s="102">
        <f t="shared" si="48"/>
        <v>19.762005949851254</v>
      </c>
      <c r="AR81" s="102">
        <f t="shared" si="37"/>
        <v>24.737762237762237</v>
      </c>
      <c r="AS81" s="102">
        <f t="shared" si="38"/>
        <v>15.053763440860216</v>
      </c>
      <c r="AT81" s="105"/>
      <c r="AU81" s="102">
        <f t="shared" si="49"/>
        <v>21.248915871639202</v>
      </c>
      <c r="AV81" s="102">
        <f t="shared" si="39"/>
        <v>26.995515695067262</v>
      </c>
      <c r="AW81" s="102">
        <f t="shared" si="40"/>
        <v>15.869017632241814</v>
      </c>
      <c r="AX81" s="105"/>
      <c r="AY81" s="102">
        <f t="shared" si="50"/>
        <v>16.844547563805104</v>
      </c>
      <c r="AZ81" s="102">
        <f t="shared" si="41"/>
        <v>20.993439550140579</v>
      </c>
      <c r="BA81" s="102">
        <f t="shared" si="42"/>
        <v>12.775735294117647</v>
      </c>
      <c r="BB81" s="142"/>
      <c r="BC81" s="102">
        <f t="shared" si="51"/>
        <v>12.781954887218044</v>
      </c>
      <c r="BD81" s="102">
        <f t="shared" si="43"/>
        <v>18.685121107266436</v>
      </c>
      <c r="BE81" s="102">
        <f t="shared" si="44"/>
        <v>8.2446808510638299</v>
      </c>
    </row>
    <row r="82" spans="1:57" ht="15" customHeight="1" x14ac:dyDescent="0.2">
      <c r="A82" s="107" t="s">
        <v>100</v>
      </c>
      <c r="B82" s="263">
        <v>1496</v>
      </c>
      <c r="C82" s="263">
        <v>820</v>
      </c>
      <c r="D82" s="263">
        <v>676</v>
      </c>
      <c r="E82" s="263"/>
      <c r="F82" s="263">
        <v>363</v>
      </c>
      <c r="G82" s="263">
        <v>197</v>
      </c>
      <c r="H82" s="263">
        <v>166</v>
      </c>
      <c r="I82" s="263"/>
      <c r="J82" s="263">
        <v>343</v>
      </c>
      <c r="K82" s="263">
        <v>175</v>
      </c>
      <c r="L82" s="263">
        <v>168</v>
      </c>
      <c r="M82" s="263"/>
      <c r="N82" s="263">
        <v>261</v>
      </c>
      <c r="O82" s="263">
        <v>155</v>
      </c>
      <c r="P82" s="263">
        <v>106</v>
      </c>
      <c r="Q82" s="263"/>
      <c r="R82" s="263">
        <v>289</v>
      </c>
      <c r="S82" s="263">
        <v>146</v>
      </c>
      <c r="T82" s="263">
        <v>143</v>
      </c>
      <c r="U82" s="263"/>
      <c r="V82" s="263">
        <v>213</v>
      </c>
      <c r="W82" s="263">
        <v>128</v>
      </c>
      <c r="X82" s="263">
        <v>85</v>
      </c>
      <c r="Y82" s="263"/>
      <c r="Z82" s="263">
        <v>27</v>
      </c>
      <c r="AA82" s="263">
        <v>19</v>
      </c>
      <c r="AB82" s="263">
        <v>8</v>
      </c>
      <c r="AD82" s="107" t="s">
        <v>100</v>
      </c>
      <c r="AE82" s="102">
        <f t="shared" si="45"/>
        <v>22.035645897775812</v>
      </c>
      <c r="AF82" s="102">
        <f t="shared" si="52"/>
        <v>25.114854517611025</v>
      </c>
      <c r="AG82" s="102">
        <f t="shared" si="53"/>
        <v>19.182746878547103</v>
      </c>
      <c r="AH82" s="142"/>
      <c r="AI82" s="102">
        <f t="shared" si="46"/>
        <v>24.91420727522306</v>
      </c>
      <c r="AJ82" s="102">
        <f t="shared" si="33"/>
        <v>27.785613540197463</v>
      </c>
      <c r="AK82" s="102">
        <f t="shared" si="34"/>
        <v>22.192513368983956</v>
      </c>
      <c r="AL82" s="105"/>
      <c r="AM82" s="102">
        <f t="shared" si="47"/>
        <v>24.658519051042415</v>
      </c>
      <c r="AN82" s="102">
        <f t="shared" si="35"/>
        <v>25.252525252525253</v>
      </c>
      <c r="AO82" s="102">
        <f t="shared" si="36"/>
        <v>24.068767908309454</v>
      </c>
      <c r="AP82" s="105"/>
      <c r="AQ82" s="102">
        <f t="shared" si="48"/>
        <v>21.481481481481481</v>
      </c>
      <c r="AR82" s="102">
        <f t="shared" si="37"/>
        <v>25.285481239804241</v>
      </c>
      <c r="AS82" s="102">
        <f t="shared" si="38"/>
        <v>17.607973421926911</v>
      </c>
      <c r="AT82" s="105"/>
      <c r="AU82" s="102">
        <f t="shared" si="49"/>
        <v>23.138510808646917</v>
      </c>
      <c r="AV82" s="102">
        <f t="shared" si="39"/>
        <v>26.887661141804784</v>
      </c>
      <c r="AW82" s="102">
        <f t="shared" si="40"/>
        <v>20.254957507082153</v>
      </c>
      <c r="AX82" s="105"/>
      <c r="AY82" s="102">
        <f t="shared" si="50"/>
        <v>20.421860019175455</v>
      </c>
      <c r="AZ82" s="102">
        <f t="shared" si="41"/>
        <v>25.498007968127489</v>
      </c>
      <c r="BA82" s="102">
        <f t="shared" si="42"/>
        <v>15.711645101663585</v>
      </c>
      <c r="BB82" s="142"/>
      <c r="BC82" s="102">
        <f t="shared" si="51"/>
        <v>6.2211981566820276</v>
      </c>
      <c r="BD82" s="102">
        <f t="shared" si="43"/>
        <v>9.2682926829268286</v>
      </c>
      <c r="BE82" s="102">
        <f t="shared" si="44"/>
        <v>3.4934497816593884</v>
      </c>
    </row>
    <row r="83" spans="1:57" ht="15" customHeight="1" x14ac:dyDescent="0.2">
      <c r="A83" s="107" t="s">
        <v>101</v>
      </c>
      <c r="B83" s="263">
        <v>1621</v>
      </c>
      <c r="C83" s="263">
        <v>993</v>
      </c>
      <c r="D83" s="263">
        <v>628</v>
      </c>
      <c r="E83" s="263"/>
      <c r="F83" s="263">
        <v>289</v>
      </c>
      <c r="G83" s="263">
        <v>193</v>
      </c>
      <c r="H83" s="263">
        <v>96</v>
      </c>
      <c r="I83" s="263"/>
      <c r="J83" s="263">
        <v>417</v>
      </c>
      <c r="K83" s="263">
        <v>250</v>
      </c>
      <c r="L83" s="263">
        <v>167</v>
      </c>
      <c r="M83" s="263"/>
      <c r="N83" s="263">
        <v>296</v>
      </c>
      <c r="O83" s="263">
        <v>183</v>
      </c>
      <c r="P83" s="263">
        <v>113</v>
      </c>
      <c r="Q83" s="263"/>
      <c r="R83" s="263">
        <v>391</v>
      </c>
      <c r="S83" s="263">
        <v>239</v>
      </c>
      <c r="T83" s="263">
        <v>152</v>
      </c>
      <c r="U83" s="263"/>
      <c r="V83" s="263">
        <v>223</v>
      </c>
      <c r="W83" s="263">
        <v>124</v>
      </c>
      <c r="X83" s="263">
        <v>99</v>
      </c>
      <c r="Y83" s="263"/>
      <c r="Z83" s="263">
        <v>5</v>
      </c>
      <c r="AA83" s="263">
        <v>4</v>
      </c>
      <c r="AB83" s="263">
        <v>1</v>
      </c>
      <c r="AD83" s="107" t="s">
        <v>101</v>
      </c>
      <c r="AE83" s="102">
        <f t="shared" si="45"/>
        <v>22.321674469843021</v>
      </c>
      <c r="AF83" s="102">
        <f t="shared" si="52"/>
        <v>27.776223776223773</v>
      </c>
      <c r="AG83" s="102">
        <f t="shared" si="53"/>
        <v>17.03281800922159</v>
      </c>
      <c r="AH83" s="142"/>
      <c r="AI83" s="102">
        <f t="shared" si="46"/>
        <v>21.125730994152047</v>
      </c>
      <c r="AJ83" s="102">
        <f t="shared" si="33"/>
        <v>27.41477272727273</v>
      </c>
      <c r="AK83" s="102">
        <f t="shared" si="34"/>
        <v>14.457831325301203</v>
      </c>
      <c r="AL83" s="105"/>
      <c r="AM83" s="102">
        <f t="shared" si="47"/>
        <v>27.6158940397351</v>
      </c>
      <c r="AN83" s="102">
        <f t="shared" si="35"/>
        <v>31.565656565656564</v>
      </c>
      <c r="AO83" s="102">
        <f t="shared" si="36"/>
        <v>23.259052924791089</v>
      </c>
      <c r="AP83" s="105"/>
      <c r="AQ83" s="102">
        <f t="shared" si="48"/>
        <v>22.289156626506024</v>
      </c>
      <c r="AR83" s="102">
        <f t="shared" si="37"/>
        <v>28.549141965678626</v>
      </c>
      <c r="AS83" s="102">
        <f t="shared" si="38"/>
        <v>16.448326055312958</v>
      </c>
      <c r="AT83" s="105"/>
      <c r="AU83" s="102">
        <f t="shared" si="49"/>
        <v>27.849002849002847</v>
      </c>
      <c r="AV83" s="102">
        <f t="shared" si="39"/>
        <v>34.537572254335259</v>
      </c>
      <c r="AW83" s="102">
        <f t="shared" si="40"/>
        <v>21.348314606741571</v>
      </c>
      <c r="AX83" s="105"/>
      <c r="AY83" s="102">
        <f t="shared" si="50"/>
        <v>16.409124356144222</v>
      </c>
      <c r="AZ83" s="102">
        <f t="shared" si="41"/>
        <v>20.032310177705977</v>
      </c>
      <c r="BA83" s="102">
        <f t="shared" si="42"/>
        <v>13.378378378378377</v>
      </c>
      <c r="BB83" s="142"/>
      <c r="BC83" s="102">
        <f t="shared" si="51"/>
        <v>1.7064846416382253</v>
      </c>
      <c r="BD83" s="102">
        <f t="shared" si="43"/>
        <v>3.1496062992125982</v>
      </c>
      <c r="BE83" s="102">
        <f t="shared" si="44"/>
        <v>0.60240963855421692</v>
      </c>
    </row>
    <row r="84" spans="1:57" ht="15" customHeight="1" x14ac:dyDescent="0.2">
      <c r="A84" s="107" t="s">
        <v>102</v>
      </c>
      <c r="B84" s="263">
        <v>606</v>
      </c>
      <c r="C84" s="263">
        <v>368</v>
      </c>
      <c r="D84" s="263">
        <v>238</v>
      </c>
      <c r="E84" s="263"/>
      <c r="F84" s="263">
        <v>156</v>
      </c>
      <c r="G84" s="263">
        <v>89</v>
      </c>
      <c r="H84" s="263">
        <v>67</v>
      </c>
      <c r="I84" s="263"/>
      <c r="J84" s="263">
        <v>185</v>
      </c>
      <c r="K84" s="263">
        <v>127</v>
      </c>
      <c r="L84" s="263">
        <v>58</v>
      </c>
      <c r="M84" s="263"/>
      <c r="N84" s="263">
        <v>139</v>
      </c>
      <c r="O84" s="263">
        <v>77</v>
      </c>
      <c r="P84" s="263">
        <v>62</v>
      </c>
      <c r="Q84" s="263"/>
      <c r="R84" s="263">
        <v>68</v>
      </c>
      <c r="S84" s="263">
        <v>39</v>
      </c>
      <c r="T84" s="263">
        <v>29</v>
      </c>
      <c r="U84" s="263"/>
      <c r="V84" s="263">
        <v>30</v>
      </c>
      <c r="W84" s="263">
        <v>19</v>
      </c>
      <c r="X84" s="263">
        <v>11</v>
      </c>
      <c r="Y84" s="263"/>
      <c r="Z84" s="263">
        <v>28</v>
      </c>
      <c r="AA84" s="263">
        <v>17</v>
      </c>
      <c r="AB84" s="263">
        <v>11</v>
      </c>
      <c r="AD84" s="107" t="s">
        <v>102</v>
      </c>
      <c r="AE84" s="102">
        <f t="shared" si="45"/>
        <v>26.957295373665481</v>
      </c>
      <c r="AF84" s="102">
        <f t="shared" si="52"/>
        <v>33.885819521178639</v>
      </c>
      <c r="AG84" s="102">
        <f t="shared" si="53"/>
        <v>20.481927710843372</v>
      </c>
      <c r="AH84" s="142"/>
      <c r="AI84" s="102">
        <f t="shared" si="46"/>
        <v>35.61643835616438</v>
      </c>
      <c r="AJ84" s="102">
        <f t="shared" si="33"/>
        <v>40.271493212669682</v>
      </c>
      <c r="AK84" s="102">
        <f t="shared" si="34"/>
        <v>30.875576036866359</v>
      </c>
      <c r="AL84" s="105"/>
      <c r="AM84" s="102">
        <f t="shared" si="47"/>
        <v>37.909836065573771</v>
      </c>
      <c r="AN84" s="102">
        <f t="shared" si="35"/>
        <v>44.405594405594407</v>
      </c>
      <c r="AO84" s="102">
        <f t="shared" si="36"/>
        <v>28.71287128712871</v>
      </c>
      <c r="AP84" s="105"/>
      <c r="AQ84" s="102">
        <f t="shared" si="48"/>
        <v>35.368956743002542</v>
      </c>
      <c r="AR84" s="102">
        <f t="shared" si="37"/>
        <v>40.104166666666671</v>
      </c>
      <c r="AS84" s="102">
        <f t="shared" si="38"/>
        <v>30.845771144278604</v>
      </c>
      <c r="AT84" s="105"/>
      <c r="AU84" s="102">
        <f t="shared" si="49"/>
        <v>17.801047120418847</v>
      </c>
      <c r="AV84" s="102">
        <f t="shared" si="39"/>
        <v>26.174496644295303</v>
      </c>
      <c r="AW84" s="102">
        <f t="shared" si="40"/>
        <v>12.446351931330472</v>
      </c>
      <c r="AX84" s="105"/>
      <c r="AY84" s="102">
        <f t="shared" si="50"/>
        <v>8.8757396449704142</v>
      </c>
      <c r="AZ84" s="102">
        <f t="shared" si="41"/>
        <v>13.103448275862069</v>
      </c>
      <c r="BA84" s="102">
        <f t="shared" si="42"/>
        <v>5.6994818652849739</v>
      </c>
      <c r="BB84" s="142"/>
      <c r="BC84" s="102">
        <f t="shared" si="51"/>
        <v>13.397129186602871</v>
      </c>
      <c r="BD84" s="102">
        <f t="shared" si="43"/>
        <v>18.27956989247312</v>
      </c>
      <c r="BE84" s="102">
        <f t="shared" si="44"/>
        <v>9.4827586206896548</v>
      </c>
    </row>
    <row r="85" spans="1:57" ht="15" customHeight="1" x14ac:dyDescent="0.2">
      <c r="A85" s="107" t="s">
        <v>103</v>
      </c>
      <c r="B85" s="263">
        <v>4410</v>
      </c>
      <c r="C85" s="263">
        <v>2507</v>
      </c>
      <c r="D85" s="263">
        <v>1903</v>
      </c>
      <c r="E85" s="263"/>
      <c r="F85" s="263">
        <v>1061</v>
      </c>
      <c r="G85" s="263">
        <v>583</v>
      </c>
      <c r="H85" s="263">
        <v>478</v>
      </c>
      <c r="I85" s="263"/>
      <c r="J85" s="263">
        <v>1091</v>
      </c>
      <c r="K85" s="263">
        <v>626</v>
      </c>
      <c r="L85" s="263">
        <v>465</v>
      </c>
      <c r="M85" s="263"/>
      <c r="N85" s="263">
        <v>824</v>
      </c>
      <c r="O85" s="263">
        <v>490</v>
      </c>
      <c r="P85" s="263">
        <v>334</v>
      </c>
      <c r="Q85" s="263"/>
      <c r="R85" s="263">
        <v>839</v>
      </c>
      <c r="S85" s="263">
        <v>478</v>
      </c>
      <c r="T85" s="263">
        <v>361</v>
      </c>
      <c r="U85" s="263"/>
      <c r="V85" s="263">
        <v>523</v>
      </c>
      <c r="W85" s="263">
        <v>289</v>
      </c>
      <c r="X85" s="263">
        <v>234</v>
      </c>
      <c r="Y85" s="263"/>
      <c r="Z85" s="263">
        <v>72</v>
      </c>
      <c r="AA85" s="263">
        <v>41</v>
      </c>
      <c r="AB85" s="263">
        <v>31</v>
      </c>
      <c r="AD85" s="107" t="s">
        <v>103</v>
      </c>
      <c r="AE85" s="102">
        <f t="shared" si="45"/>
        <v>25.837825169908601</v>
      </c>
      <c r="AF85" s="102">
        <f t="shared" si="52"/>
        <v>30.821244160314727</v>
      </c>
      <c r="AG85" s="102">
        <f t="shared" si="53"/>
        <v>21.300649205283186</v>
      </c>
      <c r="AH85" s="142"/>
      <c r="AI85" s="102">
        <f t="shared" si="46"/>
        <v>29.7282151863267</v>
      </c>
      <c r="AJ85" s="102">
        <f t="shared" si="33"/>
        <v>32.642777155655097</v>
      </c>
      <c r="AK85" s="102">
        <f t="shared" si="34"/>
        <v>26.80874929893438</v>
      </c>
      <c r="AL85" s="105"/>
      <c r="AM85" s="102">
        <f t="shared" si="47"/>
        <v>30.560224089635856</v>
      </c>
      <c r="AN85" s="102">
        <f t="shared" si="35"/>
        <v>35.467422096317279</v>
      </c>
      <c r="AO85" s="102">
        <f t="shared" si="36"/>
        <v>25.761772853185594</v>
      </c>
      <c r="AP85" s="105"/>
      <c r="AQ85" s="102">
        <f t="shared" si="48"/>
        <v>25.42425177414378</v>
      </c>
      <c r="AR85" s="102">
        <f t="shared" si="37"/>
        <v>30.061349693251532</v>
      </c>
      <c r="AS85" s="102">
        <f t="shared" si="38"/>
        <v>20.732464307883301</v>
      </c>
      <c r="AT85" s="105"/>
      <c r="AU85" s="102">
        <f t="shared" si="49"/>
        <v>26.483585858585855</v>
      </c>
      <c r="AV85" s="102">
        <f t="shared" si="39"/>
        <v>33.379888268156428</v>
      </c>
      <c r="AW85" s="102">
        <f t="shared" si="40"/>
        <v>20.794930875576036</v>
      </c>
      <c r="AX85" s="105"/>
      <c r="AY85" s="102">
        <f t="shared" si="50"/>
        <v>18.738803296309566</v>
      </c>
      <c r="AZ85" s="102">
        <f t="shared" si="41"/>
        <v>23.381877022653722</v>
      </c>
      <c r="BA85" s="102">
        <f t="shared" si="42"/>
        <v>15.04823151125402</v>
      </c>
      <c r="BB85" s="142"/>
      <c r="BC85" s="102">
        <f t="shared" si="51"/>
        <v>9.8765432098765427</v>
      </c>
      <c r="BD85" s="102">
        <f t="shared" si="43"/>
        <v>14.385964912280702</v>
      </c>
      <c r="BE85" s="102">
        <f t="shared" si="44"/>
        <v>6.9819819819819813</v>
      </c>
    </row>
    <row r="86" spans="1:57" ht="15" customHeight="1" x14ac:dyDescent="0.2">
      <c r="A86" s="107" t="s">
        <v>104</v>
      </c>
      <c r="B86" s="263">
        <v>3711</v>
      </c>
      <c r="C86" s="263">
        <v>2170</v>
      </c>
      <c r="D86" s="263">
        <v>1541</v>
      </c>
      <c r="E86" s="263"/>
      <c r="F86" s="263">
        <v>766</v>
      </c>
      <c r="G86" s="263">
        <v>472</v>
      </c>
      <c r="H86" s="263">
        <v>294</v>
      </c>
      <c r="I86" s="263"/>
      <c r="J86" s="263">
        <v>993</v>
      </c>
      <c r="K86" s="263">
        <v>602</v>
      </c>
      <c r="L86" s="263">
        <v>391</v>
      </c>
      <c r="M86" s="263"/>
      <c r="N86" s="263">
        <v>648</v>
      </c>
      <c r="O86" s="263">
        <v>357</v>
      </c>
      <c r="P86" s="263">
        <v>291</v>
      </c>
      <c r="Q86" s="263"/>
      <c r="R86" s="263">
        <v>778</v>
      </c>
      <c r="S86" s="263">
        <v>434</v>
      </c>
      <c r="T86" s="263">
        <v>344</v>
      </c>
      <c r="U86" s="263"/>
      <c r="V86" s="263">
        <v>453</v>
      </c>
      <c r="W86" s="263">
        <v>261</v>
      </c>
      <c r="X86" s="263">
        <v>192</v>
      </c>
      <c r="Y86" s="263"/>
      <c r="Z86" s="263">
        <v>73</v>
      </c>
      <c r="AA86" s="263">
        <v>44</v>
      </c>
      <c r="AB86" s="263">
        <v>29</v>
      </c>
      <c r="AD86" s="107" t="s">
        <v>104</v>
      </c>
      <c r="AE86" s="102">
        <f t="shared" si="45"/>
        <v>24.579414491985695</v>
      </c>
      <c r="AF86" s="102">
        <f t="shared" si="52"/>
        <v>29.403794037940379</v>
      </c>
      <c r="AG86" s="102">
        <f t="shared" si="53"/>
        <v>19.966312516195906</v>
      </c>
      <c r="AH86" s="142"/>
      <c r="AI86" s="102">
        <f t="shared" si="46"/>
        <v>24.248179803735358</v>
      </c>
      <c r="AJ86" s="102">
        <f t="shared" si="33"/>
        <v>29.949238578680205</v>
      </c>
      <c r="AK86" s="102">
        <f t="shared" si="34"/>
        <v>18.572331017056225</v>
      </c>
      <c r="AL86" s="105"/>
      <c r="AM86" s="102">
        <f t="shared" si="47"/>
        <v>30.915317559153177</v>
      </c>
      <c r="AN86" s="102">
        <f t="shared" si="35"/>
        <v>37.160493827160494</v>
      </c>
      <c r="AO86" s="102">
        <f t="shared" si="36"/>
        <v>24.560301507537687</v>
      </c>
      <c r="AP86" s="105"/>
      <c r="AQ86" s="102">
        <f t="shared" si="48"/>
        <v>20.525815647766869</v>
      </c>
      <c r="AR86" s="102">
        <f t="shared" si="37"/>
        <v>23.166774821544454</v>
      </c>
      <c r="AS86" s="102">
        <f t="shared" si="38"/>
        <v>18.007425742574256</v>
      </c>
      <c r="AT86" s="105"/>
      <c r="AU86" s="102">
        <f t="shared" si="49"/>
        <v>29.07324364723468</v>
      </c>
      <c r="AV86" s="102">
        <f t="shared" si="39"/>
        <v>34.173228346456689</v>
      </c>
      <c r="AW86" s="102">
        <f t="shared" si="40"/>
        <v>24.466571834992887</v>
      </c>
      <c r="AX86" s="105"/>
      <c r="AY86" s="102">
        <f t="shared" si="50"/>
        <v>18.437118437118439</v>
      </c>
      <c r="AZ86" s="102">
        <f t="shared" si="41"/>
        <v>22.25063938618926</v>
      </c>
      <c r="BA86" s="102">
        <f t="shared" si="42"/>
        <v>14.953271028037381</v>
      </c>
      <c r="BB86" s="142"/>
      <c r="BC86" s="102">
        <f t="shared" si="51"/>
        <v>16.704805491990847</v>
      </c>
      <c r="BD86" s="102">
        <f t="shared" si="43"/>
        <v>22</v>
      </c>
      <c r="BE86" s="102">
        <f t="shared" si="44"/>
        <v>12.236286919831224</v>
      </c>
    </row>
    <row r="87" spans="1:57" ht="15" customHeight="1" thickBot="1" x14ac:dyDescent="0.25">
      <c r="A87" s="122" t="s">
        <v>105</v>
      </c>
      <c r="B87" s="263">
        <v>686</v>
      </c>
      <c r="C87" s="263">
        <v>356</v>
      </c>
      <c r="D87" s="263">
        <v>330</v>
      </c>
      <c r="E87" s="263"/>
      <c r="F87" s="263">
        <v>166</v>
      </c>
      <c r="G87" s="263">
        <v>80</v>
      </c>
      <c r="H87" s="263">
        <v>86</v>
      </c>
      <c r="I87" s="263"/>
      <c r="J87" s="263">
        <v>157</v>
      </c>
      <c r="K87" s="263">
        <v>84</v>
      </c>
      <c r="L87" s="263">
        <v>73</v>
      </c>
      <c r="M87" s="263"/>
      <c r="N87" s="263">
        <v>145</v>
      </c>
      <c r="O87" s="263">
        <v>74</v>
      </c>
      <c r="P87" s="263">
        <v>71</v>
      </c>
      <c r="Q87" s="263"/>
      <c r="R87" s="263">
        <v>130</v>
      </c>
      <c r="S87" s="263">
        <v>76</v>
      </c>
      <c r="T87" s="263">
        <v>54</v>
      </c>
      <c r="U87" s="263"/>
      <c r="V87" s="263">
        <v>80</v>
      </c>
      <c r="W87" s="263">
        <v>38</v>
      </c>
      <c r="X87" s="263">
        <v>42</v>
      </c>
      <c r="Y87" s="263"/>
      <c r="Z87" s="263">
        <v>8</v>
      </c>
      <c r="AA87" s="263">
        <v>4</v>
      </c>
      <c r="AB87" s="263">
        <v>4</v>
      </c>
      <c r="AD87" s="122" t="s">
        <v>105</v>
      </c>
      <c r="AE87" s="102">
        <f t="shared" si="45"/>
        <v>27.189853349187477</v>
      </c>
      <c r="AF87" s="102">
        <f t="shared" si="52"/>
        <v>27.154843630816174</v>
      </c>
      <c r="AG87" s="102">
        <f t="shared" si="53"/>
        <v>27.227722772277229</v>
      </c>
      <c r="AH87" s="155"/>
      <c r="AI87" s="102">
        <f t="shared" si="46"/>
        <v>27.946127946127948</v>
      </c>
      <c r="AJ87" s="102">
        <f t="shared" si="33"/>
        <v>26.845637583892618</v>
      </c>
      <c r="AK87" s="102">
        <f t="shared" si="34"/>
        <v>29.054054054054053</v>
      </c>
      <c r="AL87" s="100"/>
      <c r="AM87" s="102">
        <f t="shared" si="47"/>
        <v>26.079734219269103</v>
      </c>
      <c r="AN87" s="102">
        <f t="shared" si="35"/>
        <v>25.531914893617021</v>
      </c>
      <c r="AO87" s="102">
        <f t="shared" si="36"/>
        <v>26.739926739926741</v>
      </c>
      <c r="AP87" s="100"/>
      <c r="AQ87" s="102">
        <f t="shared" si="48"/>
        <v>30.145530145530149</v>
      </c>
      <c r="AR87" s="102">
        <f t="shared" si="37"/>
        <v>30.833333333333336</v>
      </c>
      <c r="AS87" s="102">
        <f t="shared" si="38"/>
        <v>29.460580912863072</v>
      </c>
      <c r="AT87" s="100"/>
      <c r="AU87" s="102">
        <f t="shared" si="49"/>
        <v>28.634361233480178</v>
      </c>
      <c r="AV87" s="102">
        <f t="shared" si="39"/>
        <v>31.535269709543567</v>
      </c>
      <c r="AW87" s="102">
        <f t="shared" si="40"/>
        <v>25.352112676056336</v>
      </c>
      <c r="AX87" s="100"/>
      <c r="AY87" s="102">
        <f t="shared" si="50"/>
        <v>24.024024024024023</v>
      </c>
      <c r="AZ87" s="102">
        <f t="shared" si="41"/>
        <v>22.222222222222221</v>
      </c>
      <c r="BA87" s="102">
        <f t="shared" si="42"/>
        <v>25.925925925925924</v>
      </c>
      <c r="BB87" s="155"/>
      <c r="BC87" s="102">
        <f t="shared" si="51"/>
        <v>13.559322033898304</v>
      </c>
      <c r="BD87" s="102">
        <f t="shared" si="43"/>
        <v>12.5</v>
      </c>
      <c r="BE87" s="102">
        <f t="shared" si="44"/>
        <v>14.814814814814813</v>
      </c>
    </row>
    <row r="88" spans="1:57" ht="15" customHeight="1" x14ac:dyDescent="0.2">
      <c r="A88" s="341" t="s">
        <v>238</v>
      </c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D88" s="341" t="s">
        <v>238</v>
      </c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</row>
    <row r="89" spans="1:57" ht="15" customHeight="1" x14ac:dyDescent="0.2">
      <c r="A89" s="342" t="s">
        <v>224</v>
      </c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D89" s="342" t="s">
        <v>224</v>
      </c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</row>
    <row r="92" spans="1:57" ht="15" customHeight="1" x14ac:dyDescent="0.2">
      <c r="AE92" s="157"/>
    </row>
    <row r="93" spans="1:57" ht="15" customHeight="1" x14ac:dyDescent="0.2">
      <c r="AE93" s="157"/>
    </row>
    <row r="94" spans="1:57" ht="15" customHeight="1" x14ac:dyDescent="0.2">
      <c r="AE94" s="157"/>
    </row>
    <row r="95" spans="1:57" ht="15" customHeight="1" x14ac:dyDescent="0.2">
      <c r="AE95" s="157"/>
    </row>
    <row r="96" spans="1:57" ht="15" customHeight="1" x14ac:dyDescent="0.2">
      <c r="AE96" s="157"/>
    </row>
    <row r="97" spans="31:31" ht="15" customHeight="1" x14ac:dyDescent="0.2">
      <c r="AE97" s="157"/>
    </row>
    <row r="98" spans="31:31" ht="15" customHeight="1" x14ac:dyDescent="0.2">
      <c r="AE98" s="157"/>
    </row>
    <row r="99" spans="31:31" ht="15" customHeight="1" x14ac:dyDescent="0.2">
      <c r="AE99" s="157"/>
    </row>
    <row r="100" spans="31:31" ht="15" customHeight="1" x14ac:dyDescent="0.2">
      <c r="AE100" s="157"/>
    </row>
    <row r="101" spans="31:31" ht="15" customHeight="1" x14ac:dyDescent="0.2">
      <c r="AE101" s="157"/>
    </row>
    <row r="102" spans="31:31" ht="15" customHeight="1" x14ac:dyDescent="0.2">
      <c r="AE102" s="157"/>
    </row>
    <row r="103" spans="31:31" ht="15" customHeight="1" x14ac:dyDescent="0.2">
      <c r="AE103" s="157"/>
    </row>
    <row r="104" spans="31:31" ht="15" customHeight="1" x14ac:dyDescent="0.2">
      <c r="AE104" s="157"/>
    </row>
    <row r="105" spans="31:31" ht="15" customHeight="1" x14ac:dyDescent="0.2">
      <c r="AE105" s="157"/>
    </row>
    <row r="106" spans="31:31" ht="15" customHeight="1" x14ac:dyDescent="0.2">
      <c r="AE106" s="157"/>
    </row>
    <row r="107" spans="31:31" ht="15" customHeight="1" x14ac:dyDescent="0.2">
      <c r="AE107" s="157"/>
    </row>
    <row r="108" spans="31:31" ht="15" customHeight="1" x14ac:dyDescent="0.2">
      <c r="AE108" s="157"/>
    </row>
    <row r="109" spans="31:31" ht="15" customHeight="1" x14ac:dyDescent="0.2">
      <c r="AE109" s="157"/>
    </row>
    <row r="110" spans="31:31" ht="15" customHeight="1" x14ac:dyDescent="0.2">
      <c r="AE110" s="157"/>
    </row>
    <row r="111" spans="31:31" ht="15" customHeight="1" x14ac:dyDescent="0.2">
      <c r="AE111" s="157"/>
    </row>
    <row r="112" spans="31:31" ht="15" customHeight="1" x14ac:dyDescent="0.2">
      <c r="AE112" s="157"/>
    </row>
    <row r="113" spans="31:31" ht="15" customHeight="1" x14ac:dyDescent="0.2">
      <c r="AE113" s="157"/>
    </row>
  </sheetData>
  <mergeCells count="71">
    <mergeCell ref="AD3:BE3"/>
    <mergeCell ref="A48:Z48"/>
    <mergeCell ref="AD48:BE48"/>
    <mergeCell ref="AA46:AB47"/>
    <mergeCell ref="AA2:AB3"/>
    <mergeCell ref="A12:A13"/>
    <mergeCell ref="AD12:AD13"/>
    <mergeCell ref="B12:D12"/>
    <mergeCell ref="F12:H12"/>
    <mergeCell ref="J12:L12"/>
    <mergeCell ref="AE12:AG12"/>
    <mergeCell ref="A10:AB10"/>
    <mergeCell ref="AD10:BE10"/>
    <mergeCell ref="A5:AB5"/>
    <mergeCell ref="AD5:BE5"/>
    <mergeCell ref="A6:AB6"/>
    <mergeCell ref="BG1:BH2"/>
    <mergeCell ref="BG49:BH50"/>
    <mergeCell ref="A44:AB44"/>
    <mergeCell ref="AD44:BE44"/>
    <mergeCell ref="A45:AB45"/>
    <mergeCell ref="AD45:BE45"/>
    <mergeCell ref="BC12:BE12"/>
    <mergeCell ref="AI12:AK12"/>
    <mergeCell ref="AM12:AO12"/>
    <mergeCell ref="AQ12:AS12"/>
    <mergeCell ref="AU12:AW12"/>
    <mergeCell ref="AY12:BA12"/>
    <mergeCell ref="N12:P12"/>
    <mergeCell ref="R12:T12"/>
    <mergeCell ref="V12:X12"/>
    <mergeCell ref="Z12:AB12"/>
    <mergeCell ref="A89:AB89"/>
    <mergeCell ref="AD89:BE89"/>
    <mergeCell ref="AI56:AK56"/>
    <mergeCell ref="AM56:AO56"/>
    <mergeCell ref="AQ56:AS56"/>
    <mergeCell ref="AU56:AW56"/>
    <mergeCell ref="AY56:BA56"/>
    <mergeCell ref="R56:T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BC56:BE56"/>
    <mergeCell ref="A88:AB88"/>
    <mergeCell ref="AD88:BE88"/>
    <mergeCell ref="A52:AB52"/>
    <mergeCell ref="AD52:BE52"/>
    <mergeCell ref="A53:AB53"/>
    <mergeCell ref="AD53:BE53"/>
    <mergeCell ref="A54:AB54"/>
    <mergeCell ref="AD54:BE54"/>
    <mergeCell ref="A49:AB49"/>
    <mergeCell ref="AD49:BE49"/>
    <mergeCell ref="A50:AB50"/>
    <mergeCell ref="AD50:BE50"/>
    <mergeCell ref="A51:AB51"/>
    <mergeCell ref="AD51:BE51"/>
    <mergeCell ref="A9:AB9"/>
    <mergeCell ref="AD9:BE9"/>
    <mergeCell ref="AD6:BE6"/>
    <mergeCell ref="A7:AB7"/>
    <mergeCell ref="AD7:BE7"/>
    <mergeCell ref="A8:AB8"/>
    <mergeCell ref="AD8:BE8"/>
  </mergeCells>
  <hyperlinks>
    <hyperlink ref="AA2" r:id="rId1" location="INDICE!A1"/>
    <hyperlink ref="AA2:AB3" location="INDICE!A1" display="INDICE"/>
    <hyperlink ref="BG1" r:id="rId2" location="INDICE!A1"/>
    <hyperlink ref="BG1:BH2" location="INDICE!A1" display="INDICE"/>
    <hyperlink ref="BG49" r:id="rId3" location="INDICE!A1"/>
    <hyperlink ref="BG49:BH50" location="INDICE!A1" display="INDICE"/>
    <hyperlink ref="AA46" r:id="rId4" location="INDICE!A1"/>
    <hyperlink ref="AA46:AB47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5"/>
  <headerFooter alignWithMargins="0"/>
  <rowBreaks count="3" manualBreakCount="3">
    <brk id="45" max="56" man="1"/>
    <brk id="48" max="16383" man="1"/>
    <brk id="9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M3"/>
  <sheetViews>
    <sheetView showGridLines="0" workbookViewId="0">
      <selection activeCell="L2" sqref="L2:M3"/>
    </sheetView>
  </sheetViews>
  <sheetFormatPr baseColWidth="10" defaultRowHeight="15" x14ac:dyDescent="0.25"/>
  <sheetData>
    <row r="2" spans="12:13" ht="15" customHeight="1" x14ac:dyDescent="0.25">
      <c r="L2" s="326" t="s">
        <v>317</v>
      </c>
      <c r="M2" s="326"/>
    </row>
    <row r="3" spans="12:13" ht="15" customHeight="1" x14ac:dyDescent="0.25">
      <c r="L3" s="326"/>
      <c r="M3" s="326"/>
    </row>
  </sheetData>
  <mergeCells count="1">
    <mergeCell ref="L2:M3"/>
  </mergeCells>
  <hyperlinks>
    <hyperlink ref="L2" r:id="rId1" location="INDICE!A1"/>
    <hyperlink ref="L2:M3" location="INDICE!A1" display="INDICE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activeCell="AE1" sqref="AE1:AF2"/>
    </sheetView>
  </sheetViews>
  <sheetFormatPr baseColWidth="10" defaultRowHeight="15" customHeight="1" x14ac:dyDescent="0.2"/>
  <cols>
    <col min="1" max="1" width="15.5703125" style="107" customWidth="1"/>
    <col min="2" max="4" width="7.42578125" style="107" customWidth="1"/>
    <col min="5" max="5" width="1.7109375" style="107" customWidth="1"/>
    <col min="6" max="8" width="6.42578125" style="107" customWidth="1"/>
    <col min="9" max="9" width="1.7109375" style="107" customWidth="1"/>
    <col min="10" max="12" width="6.42578125" style="107" customWidth="1"/>
    <col min="13" max="13" width="1.7109375" style="107" customWidth="1"/>
    <col min="14" max="16" width="6.425781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6.42578125" style="107" customWidth="1"/>
    <col min="25" max="25" width="1.7109375" style="107" customWidth="1"/>
    <col min="26" max="26" width="6.42578125" style="107" customWidth="1"/>
    <col min="27" max="28" width="5.42578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463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129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323804</v>
      </c>
      <c r="C10" s="151">
        <f t="shared" si="0"/>
        <v>162244</v>
      </c>
      <c r="D10" s="151">
        <f t="shared" si="0"/>
        <v>161560</v>
      </c>
      <c r="E10" s="151"/>
      <c r="F10" s="151">
        <f t="shared" ref="F10:H12" si="1">+F16+F22</f>
        <v>69921</v>
      </c>
      <c r="G10" s="151">
        <f t="shared" si="1"/>
        <v>35527</v>
      </c>
      <c r="H10" s="151">
        <f t="shared" si="1"/>
        <v>34394</v>
      </c>
      <c r="I10" s="151"/>
      <c r="J10" s="151">
        <f t="shared" ref="J10:L12" si="2">+J16+J22</f>
        <v>69954</v>
      </c>
      <c r="K10" s="151">
        <f t="shared" si="2"/>
        <v>35624</v>
      </c>
      <c r="L10" s="151">
        <f t="shared" si="2"/>
        <v>34330</v>
      </c>
      <c r="M10" s="151"/>
      <c r="N10" s="151">
        <f t="shared" ref="N10:P12" si="3">+N16+N22</f>
        <v>64276</v>
      </c>
      <c r="O10" s="151">
        <f t="shared" si="3"/>
        <v>32399</v>
      </c>
      <c r="P10" s="151">
        <f t="shared" si="3"/>
        <v>31877</v>
      </c>
      <c r="Q10" s="151"/>
      <c r="R10" s="151">
        <f t="shared" ref="R10:T12" si="4">+R16+R22</f>
        <v>55526</v>
      </c>
      <c r="S10" s="151">
        <f t="shared" si="4"/>
        <v>27429</v>
      </c>
      <c r="T10" s="151">
        <f t="shared" si="4"/>
        <v>28097</v>
      </c>
      <c r="U10" s="151"/>
      <c r="V10" s="151">
        <f t="shared" ref="V10:X12" si="5">+V16+V22</f>
        <v>50622</v>
      </c>
      <c r="W10" s="151">
        <f t="shared" si="5"/>
        <v>24826</v>
      </c>
      <c r="X10" s="151">
        <f t="shared" si="5"/>
        <v>25796</v>
      </c>
      <c r="Y10" s="151"/>
      <c r="Z10" s="151">
        <f t="shared" ref="Z10:AB12" si="6">+Z16+Z22</f>
        <v>13505</v>
      </c>
      <c r="AA10" s="151">
        <f t="shared" si="6"/>
        <v>6439</v>
      </c>
      <c r="AB10" s="151">
        <f t="shared" si="6"/>
        <v>7066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285379</v>
      </c>
      <c r="C11" s="114">
        <f t="shared" si="0"/>
        <v>142948</v>
      </c>
      <c r="D11" s="114">
        <f t="shared" si="0"/>
        <v>142431</v>
      </c>
      <c r="E11" s="114"/>
      <c r="F11" s="114">
        <f t="shared" si="1"/>
        <v>62030</v>
      </c>
      <c r="G11" s="114">
        <f t="shared" si="1"/>
        <v>31470</v>
      </c>
      <c r="H11" s="114">
        <f t="shared" si="1"/>
        <v>30560</v>
      </c>
      <c r="I11" s="114"/>
      <c r="J11" s="114">
        <f t="shared" si="2"/>
        <v>62298</v>
      </c>
      <c r="K11" s="114">
        <f t="shared" si="2"/>
        <v>31802</v>
      </c>
      <c r="L11" s="114">
        <f t="shared" si="2"/>
        <v>30496</v>
      </c>
      <c r="M11" s="114"/>
      <c r="N11" s="114">
        <f t="shared" si="3"/>
        <v>56615</v>
      </c>
      <c r="O11" s="114">
        <f t="shared" si="3"/>
        <v>28550</v>
      </c>
      <c r="P11" s="114">
        <f t="shared" si="3"/>
        <v>28065</v>
      </c>
      <c r="Q11" s="114"/>
      <c r="R11" s="114">
        <f t="shared" si="4"/>
        <v>48072</v>
      </c>
      <c r="S11" s="114">
        <f t="shared" si="4"/>
        <v>23642</v>
      </c>
      <c r="T11" s="114">
        <f t="shared" si="4"/>
        <v>24430</v>
      </c>
      <c r="U11" s="114"/>
      <c r="V11" s="114">
        <f t="shared" si="5"/>
        <v>43792</v>
      </c>
      <c r="W11" s="114">
        <f t="shared" si="5"/>
        <v>21487</v>
      </c>
      <c r="X11" s="114">
        <f t="shared" si="5"/>
        <v>22305</v>
      </c>
      <c r="Y11" s="114"/>
      <c r="Z11" s="114">
        <f t="shared" si="6"/>
        <v>12572</v>
      </c>
      <c r="AA11" s="114">
        <f t="shared" si="6"/>
        <v>5997</v>
      </c>
      <c r="AB11" s="114">
        <f t="shared" si="6"/>
        <v>6575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27174</v>
      </c>
      <c r="C12" s="114">
        <f>+C18+C24</f>
        <v>13902</v>
      </c>
      <c r="D12" s="114">
        <f>+D18+D24</f>
        <v>13272</v>
      </c>
      <c r="E12" s="114"/>
      <c r="F12" s="114">
        <f t="shared" si="1"/>
        <v>5490</v>
      </c>
      <c r="G12" s="114">
        <f t="shared" si="1"/>
        <v>2860</v>
      </c>
      <c r="H12" s="114">
        <f t="shared" si="1"/>
        <v>2630</v>
      </c>
      <c r="I12" s="114"/>
      <c r="J12" s="114">
        <f t="shared" si="2"/>
        <v>5422</v>
      </c>
      <c r="K12" s="114">
        <f t="shared" si="2"/>
        <v>2739</v>
      </c>
      <c r="L12" s="114">
        <f t="shared" si="2"/>
        <v>2683</v>
      </c>
      <c r="M12" s="114"/>
      <c r="N12" s="114">
        <f t="shared" si="3"/>
        <v>5549</v>
      </c>
      <c r="O12" s="114">
        <f t="shared" si="3"/>
        <v>2821</v>
      </c>
      <c r="P12" s="114">
        <f t="shared" si="3"/>
        <v>2728</v>
      </c>
      <c r="Q12" s="114"/>
      <c r="R12" s="114">
        <f t="shared" si="4"/>
        <v>5276</v>
      </c>
      <c r="S12" s="114">
        <f t="shared" si="4"/>
        <v>2767</v>
      </c>
      <c r="T12" s="114">
        <f t="shared" si="4"/>
        <v>2509</v>
      </c>
      <c r="U12" s="114"/>
      <c r="V12" s="114">
        <f t="shared" si="5"/>
        <v>4953</v>
      </c>
      <c r="W12" s="114">
        <f t="shared" si="5"/>
        <v>2490</v>
      </c>
      <c r="X12" s="114">
        <f t="shared" si="5"/>
        <v>2463</v>
      </c>
      <c r="Y12" s="114"/>
      <c r="Z12" s="114">
        <f t="shared" si="6"/>
        <v>484</v>
      </c>
      <c r="AA12" s="114">
        <f t="shared" si="6"/>
        <v>225</v>
      </c>
      <c r="AB12" s="114">
        <f t="shared" si="6"/>
        <v>259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11251</v>
      </c>
      <c r="C13" s="114">
        <f>+C19</f>
        <v>5394</v>
      </c>
      <c r="D13" s="114">
        <f>+D19</f>
        <v>5857</v>
      </c>
      <c r="E13" s="114"/>
      <c r="F13" s="114">
        <f>+F19</f>
        <v>2401</v>
      </c>
      <c r="G13" s="114">
        <f>+G19</f>
        <v>1197</v>
      </c>
      <c r="H13" s="114">
        <f>+H19</f>
        <v>1204</v>
      </c>
      <c r="I13" s="114"/>
      <c r="J13" s="114">
        <f>+J19</f>
        <v>2234</v>
      </c>
      <c r="K13" s="114">
        <f>+K19</f>
        <v>1083</v>
      </c>
      <c r="L13" s="114">
        <f>+L19</f>
        <v>1151</v>
      </c>
      <c r="M13" s="114"/>
      <c r="N13" s="114">
        <f>+N19</f>
        <v>2112</v>
      </c>
      <c r="O13" s="114">
        <f>+O19</f>
        <v>1028</v>
      </c>
      <c r="P13" s="114">
        <f>+P19</f>
        <v>1084</v>
      </c>
      <c r="Q13" s="114"/>
      <c r="R13" s="114">
        <f>+R19</f>
        <v>2178</v>
      </c>
      <c r="S13" s="114">
        <f>+S19</f>
        <v>1020</v>
      </c>
      <c r="T13" s="114">
        <f>+T19</f>
        <v>1158</v>
      </c>
      <c r="U13" s="114"/>
      <c r="V13" s="114">
        <f>+V19</f>
        <v>1877</v>
      </c>
      <c r="W13" s="114">
        <f>+W19</f>
        <v>849</v>
      </c>
      <c r="X13" s="114">
        <f>+X19</f>
        <v>1028</v>
      </c>
      <c r="Y13" s="114"/>
      <c r="Z13" s="114">
        <f>+Z19</f>
        <v>449</v>
      </c>
      <c r="AA13" s="114">
        <f>+AA19</f>
        <v>217</v>
      </c>
      <c r="AB13" s="114">
        <f>+AB19</f>
        <v>232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151">
        <v>245134</v>
      </c>
      <c r="C16" s="151">
        <v>122439</v>
      </c>
      <c r="D16" s="151">
        <v>122695</v>
      </c>
      <c r="E16" s="151"/>
      <c r="F16" s="151">
        <v>52256</v>
      </c>
      <c r="G16" s="151">
        <v>26633</v>
      </c>
      <c r="H16" s="151">
        <v>25623</v>
      </c>
      <c r="I16" s="172"/>
      <c r="J16" s="151">
        <v>52380</v>
      </c>
      <c r="K16" s="151">
        <v>26547</v>
      </c>
      <c r="L16" s="151">
        <v>25833</v>
      </c>
      <c r="M16" s="172"/>
      <c r="N16" s="151">
        <v>48575</v>
      </c>
      <c r="O16" s="151">
        <v>24454</v>
      </c>
      <c r="P16" s="151">
        <v>24121</v>
      </c>
      <c r="Q16" s="172"/>
      <c r="R16" s="151">
        <v>42762</v>
      </c>
      <c r="S16" s="151">
        <v>21006</v>
      </c>
      <c r="T16" s="151">
        <v>21756</v>
      </c>
      <c r="U16" s="172"/>
      <c r="V16" s="151">
        <v>38973</v>
      </c>
      <c r="W16" s="151">
        <v>18981</v>
      </c>
      <c r="X16" s="151">
        <v>19992</v>
      </c>
      <c r="Y16" s="172"/>
      <c r="Z16" s="151">
        <v>10188</v>
      </c>
      <c r="AA16" s="151">
        <v>4818</v>
      </c>
      <c r="AB16" s="151">
        <v>5370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118">
        <v>207426</v>
      </c>
      <c r="C17" s="118">
        <v>103495</v>
      </c>
      <c r="D17" s="118">
        <v>103931</v>
      </c>
      <c r="E17" s="118"/>
      <c r="F17" s="118">
        <v>44533</v>
      </c>
      <c r="G17" s="118">
        <v>22661</v>
      </c>
      <c r="H17" s="118">
        <v>21872</v>
      </c>
      <c r="I17" s="118"/>
      <c r="J17" s="118">
        <v>44872</v>
      </c>
      <c r="K17" s="118">
        <v>22800</v>
      </c>
      <c r="L17" s="118">
        <v>22072</v>
      </c>
      <c r="M17" s="118"/>
      <c r="N17" s="118">
        <v>41047</v>
      </c>
      <c r="O17" s="118">
        <v>20665</v>
      </c>
      <c r="P17" s="118">
        <v>20382</v>
      </c>
      <c r="Q17" s="118"/>
      <c r="R17" s="118">
        <v>35434</v>
      </c>
      <c r="S17" s="118">
        <v>17285</v>
      </c>
      <c r="T17" s="118">
        <v>18149</v>
      </c>
      <c r="U17" s="118"/>
      <c r="V17" s="118">
        <v>32269</v>
      </c>
      <c r="W17" s="118">
        <v>15701</v>
      </c>
      <c r="X17" s="118">
        <v>16568</v>
      </c>
      <c r="Y17" s="118"/>
      <c r="Z17" s="118">
        <v>9271</v>
      </c>
      <c r="AA17" s="118">
        <v>4383</v>
      </c>
      <c r="AB17" s="118">
        <v>4888</v>
      </c>
    </row>
    <row r="18" spans="1:33" ht="15" customHeight="1" x14ac:dyDescent="0.2">
      <c r="A18" s="115" t="s">
        <v>74</v>
      </c>
      <c r="B18" s="118">
        <v>26457</v>
      </c>
      <c r="C18" s="118">
        <v>13550</v>
      </c>
      <c r="D18" s="118">
        <v>12907</v>
      </c>
      <c r="E18" s="118"/>
      <c r="F18" s="118">
        <v>5322</v>
      </c>
      <c r="G18" s="118">
        <v>2775</v>
      </c>
      <c r="H18" s="118">
        <v>2547</v>
      </c>
      <c r="I18" s="118"/>
      <c r="J18" s="118">
        <v>5274</v>
      </c>
      <c r="K18" s="118">
        <v>2664</v>
      </c>
      <c r="L18" s="118">
        <v>2610</v>
      </c>
      <c r="M18" s="118"/>
      <c r="N18" s="118">
        <v>5416</v>
      </c>
      <c r="O18" s="118">
        <v>2761</v>
      </c>
      <c r="P18" s="118">
        <v>2655</v>
      </c>
      <c r="Q18" s="118"/>
      <c r="R18" s="118">
        <v>5150</v>
      </c>
      <c r="S18" s="118">
        <v>2701</v>
      </c>
      <c r="T18" s="118">
        <v>2449</v>
      </c>
      <c r="U18" s="118"/>
      <c r="V18" s="118">
        <v>4827</v>
      </c>
      <c r="W18" s="118">
        <v>2431</v>
      </c>
      <c r="X18" s="118">
        <v>2396</v>
      </c>
      <c r="Y18" s="118"/>
      <c r="Z18" s="118">
        <v>468</v>
      </c>
      <c r="AA18" s="118">
        <v>218</v>
      </c>
      <c r="AB18" s="118">
        <v>250</v>
      </c>
    </row>
    <row r="19" spans="1:33" ht="15" customHeight="1" x14ac:dyDescent="0.2">
      <c r="A19" s="115" t="s">
        <v>245</v>
      </c>
      <c r="B19" s="118">
        <v>11251</v>
      </c>
      <c r="C19" s="118">
        <v>5394</v>
      </c>
      <c r="D19" s="118">
        <v>5857</v>
      </c>
      <c r="E19" s="118"/>
      <c r="F19" s="118">
        <v>2401</v>
      </c>
      <c r="G19" s="118">
        <v>1197</v>
      </c>
      <c r="H19" s="118">
        <v>1204</v>
      </c>
      <c r="I19" s="118"/>
      <c r="J19" s="118">
        <v>2234</v>
      </c>
      <c r="K19" s="118">
        <v>1083</v>
      </c>
      <c r="L19" s="118">
        <v>1151</v>
      </c>
      <c r="M19" s="118"/>
      <c r="N19" s="118">
        <v>2112</v>
      </c>
      <c r="O19" s="118">
        <v>1028</v>
      </c>
      <c r="P19" s="118">
        <v>1084</v>
      </c>
      <c r="Q19" s="118"/>
      <c r="R19" s="118">
        <v>2178</v>
      </c>
      <c r="S19" s="118">
        <v>1020</v>
      </c>
      <c r="T19" s="118">
        <v>1158</v>
      </c>
      <c r="U19" s="118"/>
      <c r="V19" s="118">
        <v>1877</v>
      </c>
      <c r="W19" s="118">
        <v>849</v>
      </c>
      <c r="X19" s="118">
        <v>1028</v>
      </c>
      <c r="Y19" s="118"/>
      <c r="Z19" s="118">
        <v>449</v>
      </c>
      <c r="AA19" s="118">
        <v>217</v>
      </c>
      <c r="AB19" s="118">
        <v>232</v>
      </c>
    </row>
    <row r="20" spans="1:33" ht="15" customHeight="1" x14ac:dyDescent="0.2">
      <c r="A20" s="115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</row>
    <row r="21" spans="1:33" ht="15" customHeight="1" x14ac:dyDescent="0.2">
      <c r="A21" s="124" t="s">
        <v>420</v>
      </c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8"/>
      <c r="V21" s="118"/>
      <c r="W21" s="118"/>
      <c r="X21" s="118"/>
      <c r="Y21" s="118"/>
      <c r="Z21" s="118"/>
      <c r="AA21" s="118"/>
      <c r="AB21" s="118"/>
    </row>
    <row r="22" spans="1:33" s="162" customFormat="1" ht="15" customHeight="1" x14ac:dyDescent="0.2">
      <c r="A22" s="136" t="s">
        <v>19</v>
      </c>
      <c r="B22" s="151">
        <v>78670</v>
      </c>
      <c r="C22" s="151">
        <v>39805</v>
      </c>
      <c r="D22" s="151">
        <v>38865</v>
      </c>
      <c r="E22" s="151"/>
      <c r="F22" s="151">
        <v>17665</v>
      </c>
      <c r="G22" s="151">
        <v>8894</v>
      </c>
      <c r="H22" s="151">
        <v>8771</v>
      </c>
      <c r="I22" s="172"/>
      <c r="J22" s="151">
        <v>17574</v>
      </c>
      <c r="K22" s="151">
        <v>9077</v>
      </c>
      <c r="L22" s="151">
        <v>8497</v>
      </c>
      <c r="M22" s="172"/>
      <c r="N22" s="151">
        <v>15701</v>
      </c>
      <c r="O22" s="151">
        <v>7945</v>
      </c>
      <c r="P22" s="151">
        <v>7756</v>
      </c>
      <c r="Q22" s="172"/>
      <c r="R22" s="151">
        <v>12764</v>
      </c>
      <c r="S22" s="151">
        <v>6423</v>
      </c>
      <c r="T22" s="151">
        <v>6341</v>
      </c>
      <c r="U22" s="172"/>
      <c r="V22" s="151">
        <v>11649</v>
      </c>
      <c r="W22" s="151">
        <v>5845</v>
      </c>
      <c r="X22" s="151">
        <v>5804</v>
      </c>
      <c r="Y22" s="172"/>
      <c r="Z22" s="151">
        <v>3317</v>
      </c>
      <c r="AA22" s="151">
        <v>1621</v>
      </c>
      <c r="AB22" s="151">
        <v>1696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171">
        <v>77953</v>
      </c>
      <c r="C23" s="171">
        <v>39453</v>
      </c>
      <c r="D23" s="171">
        <v>38500</v>
      </c>
      <c r="E23" s="171"/>
      <c r="F23" s="171">
        <v>17497</v>
      </c>
      <c r="G23" s="171">
        <v>8809</v>
      </c>
      <c r="H23" s="171">
        <v>8688</v>
      </c>
      <c r="I23" s="171"/>
      <c r="J23" s="171">
        <v>17426</v>
      </c>
      <c r="K23" s="171">
        <v>9002</v>
      </c>
      <c r="L23" s="171">
        <v>8424</v>
      </c>
      <c r="M23" s="171"/>
      <c r="N23" s="171">
        <v>15568</v>
      </c>
      <c r="O23" s="171">
        <v>7885</v>
      </c>
      <c r="P23" s="171">
        <v>7683</v>
      </c>
      <c r="Q23" s="171"/>
      <c r="R23" s="171">
        <v>12638</v>
      </c>
      <c r="S23" s="171">
        <v>6357</v>
      </c>
      <c r="T23" s="171">
        <v>6281</v>
      </c>
      <c r="U23" s="171"/>
      <c r="V23" s="171">
        <v>11523</v>
      </c>
      <c r="W23" s="171">
        <v>5786</v>
      </c>
      <c r="X23" s="171">
        <v>5737</v>
      </c>
      <c r="Y23" s="171"/>
      <c r="Z23" s="171">
        <v>3301</v>
      </c>
      <c r="AA23" s="171">
        <v>1614</v>
      </c>
      <c r="AB23" s="171">
        <v>1687</v>
      </c>
    </row>
    <row r="24" spans="1:33" ht="15" customHeight="1" x14ac:dyDescent="0.2">
      <c r="A24" s="115" t="s">
        <v>74</v>
      </c>
      <c r="B24" s="171">
        <v>717</v>
      </c>
      <c r="C24" s="171">
        <v>352</v>
      </c>
      <c r="D24" s="171">
        <v>365</v>
      </c>
      <c r="E24" s="171"/>
      <c r="F24" s="171">
        <v>168</v>
      </c>
      <c r="G24" s="171">
        <v>85</v>
      </c>
      <c r="H24" s="171">
        <v>83</v>
      </c>
      <c r="I24" s="171"/>
      <c r="J24" s="171">
        <v>148</v>
      </c>
      <c r="K24" s="171">
        <v>75</v>
      </c>
      <c r="L24" s="171">
        <v>73</v>
      </c>
      <c r="M24" s="171"/>
      <c r="N24" s="171">
        <v>133</v>
      </c>
      <c r="O24" s="171">
        <v>60</v>
      </c>
      <c r="P24" s="171">
        <v>73</v>
      </c>
      <c r="Q24" s="171"/>
      <c r="R24" s="171">
        <v>126</v>
      </c>
      <c r="S24" s="171">
        <v>66</v>
      </c>
      <c r="T24" s="171">
        <v>60</v>
      </c>
      <c r="U24" s="171"/>
      <c r="V24" s="171">
        <v>126</v>
      </c>
      <c r="W24" s="171">
        <v>59</v>
      </c>
      <c r="X24" s="171">
        <v>67</v>
      </c>
      <c r="Y24" s="171"/>
      <c r="Z24" s="171">
        <v>16</v>
      </c>
      <c r="AA24" s="171">
        <v>7</v>
      </c>
      <c r="AB24" s="171">
        <v>9</v>
      </c>
    </row>
    <row r="25" spans="1:33" ht="15" customHeight="1" thickBot="1" x14ac:dyDescent="0.25">
      <c r="A25" s="119" t="s">
        <v>245</v>
      </c>
      <c r="B25" s="120">
        <f>+'C45'!B25+'C53'!B25</f>
        <v>0</v>
      </c>
      <c r="C25" s="120">
        <f>+'C45'!C25+'C53'!C25</f>
        <v>0</v>
      </c>
      <c r="D25" s="120">
        <f>+'C45'!D25+'C53'!D25</f>
        <v>0</v>
      </c>
      <c r="E25" s="120"/>
      <c r="F25" s="120">
        <f>+'C45'!F25+'C53'!F25</f>
        <v>0</v>
      </c>
      <c r="G25" s="120">
        <f>+'C45'!G25+'C53'!G25</f>
        <v>0</v>
      </c>
      <c r="H25" s="120">
        <f>+'C45'!H25+'C53'!H25</f>
        <v>0</v>
      </c>
      <c r="I25" s="120"/>
      <c r="J25" s="120">
        <f>+'C45'!J25+'C53'!J25</f>
        <v>0</v>
      </c>
      <c r="K25" s="120">
        <f>+'C45'!K25+'C53'!K25</f>
        <v>0</v>
      </c>
      <c r="L25" s="120">
        <f>+'C45'!L25+'C53'!L25</f>
        <v>0</v>
      </c>
      <c r="M25" s="120"/>
      <c r="N25" s="120">
        <f>+'C45'!N25+'C53'!N25</f>
        <v>0</v>
      </c>
      <c r="O25" s="120">
        <f>+'C45'!O25+'C53'!O25</f>
        <v>0</v>
      </c>
      <c r="P25" s="120">
        <f>+'C45'!P25+'C53'!P25</f>
        <v>0</v>
      </c>
      <c r="Q25" s="120"/>
      <c r="R25" s="120">
        <f>+'C45'!R25+'C53'!R25</f>
        <v>0</v>
      </c>
      <c r="S25" s="120">
        <f>+'C45'!S25+'C53'!S25</f>
        <v>0</v>
      </c>
      <c r="T25" s="120">
        <f>+'C45'!T25+'C53'!T25</f>
        <v>0</v>
      </c>
      <c r="U25" s="120"/>
      <c r="V25" s="120">
        <f>+'C45'!V25+'C53'!V25</f>
        <v>0</v>
      </c>
      <c r="W25" s="120">
        <f>+'C45'!W25+'C53'!W25</f>
        <v>0</v>
      </c>
      <c r="X25" s="120">
        <f>+'C45'!X25+'C53'!X25</f>
        <v>0</v>
      </c>
      <c r="Y25" s="120"/>
      <c r="Z25" s="120">
        <f>+'C45'!Z25+'C53'!Z25</f>
        <v>0</v>
      </c>
      <c r="AA25" s="120">
        <f>+'C45'!AA25+'C53'!AA25</f>
        <v>0</v>
      </c>
      <c r="AB25" s="120">
        <f>+'C45'!AB25+'C53'!AB25</f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</sheetData>
  <mergeCells count="16"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  <mergeCell ref="A27:AB2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34" zoomScaleNormal="100" zoomScaleSheetLayoutView="50" workbookViewId="0">
      <selection activeCell="AE51" sqref="AE51:AF52"/>
    </sheetView>
  </sheetViews>
  <sheetFormatPr baseColWidth="10" defaultRowHeight="15" customHeight="1" x14ac:dyDescent="0.25"/>
  <cols>
    <col min="1" max="1" width="15.425781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37" t="s">
        <v>464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130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s="170" customFormat="1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44" t="s">
        <v>421</v>
      </c>
      <c r="B10" s="344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247071</v>
      </c>
      <c r="C12" s="151">
        <f t="shared" si="0"/>
        <v>118016</v>
      </c>
      <c r="D12" s="151">
        <f t="shared" si="0"/>
        <v>129055</v>
      </c>
      <c r="E12" s="151"/>
      <c r="F12" s="151">
        <f t="shared" ref="F12:H14" si="1">+F18+F24</f>
        <v>52111</v>
      </c>
      <c r="G12" s="151">
        <f t="shared" si="1"/>
        <v>25358</v>
      </c>
      <c r="H12" s="151">
        <f t="shared" si="1"/>
        <v>26753</v>
      </c>
      <c r="I12" s="151"/>
      <c r="J12" s="151">
        <f t="shared" ref="J12:L14" si="2">+J18+J24</f>
        <v>50312</v>
      </c>
      <c r="K12" s="151">
        <f t="shared" si="2"/>
        <v>24360</v>
      </c>
      <c r="L12" s="151">
        <f t="shared" si="2"/>
        <v>25952</v>
      </c>
      <c r="M12" s="151"/>
      <c r="N12" s="151">
        <f t="shared" ref="N12:P14" si="3">+N18+N24</f>
        <v>50277</v>
      </c>
      <c r="O12" s="151">
        <f t="shared" si="3"/>
        <v>24040</v>
      </c>
      <c r="P12" s="151">
        <f t="shared" si="3"/>
        <v>26237</v>
      </c>
      <c r="Q12" s="151"/>
      <c r="R12" s="151">
        <f t="shared" ref="R12:T14" si="4">+R18+R24</f>
        <v>39736</v>
      </c>
      <c r="S12" s="151">
        <f t="shared" si="4"/>
        <v>18514</v>
      </c>
      <c r="T12" s="151">
        <f t="shared" si="4"/>
        <v>21222</v>
      </c>
      <c r="U12" s="151"/>
      <c r="V12" s="151">
        <f t="shared" ref="V12:X14" si="5">+V18+V24</f>
        <v>42423</v>
      </c>
      <c r="W12" s="151">
        <f t="shared" si="5"/>
        <v>20095</v>
      </c>
      <c r="X12" s="151">
        <f t="shared" si="5"/>
        <v>22328</v>
      </c>
      <c r="Y12" s="151"/>
      <c r="Z12" s="151">
        <f t="shared" ref="Z12:AB14" si="6">+Z18+Z24</f>
        <v>12212</v>
      </c>
      <c r="AA12" s="151">
        <f t="shared" si="6"/>
        <v>5649</v>
      </c>
      <c r="AB12" s="151">
        <f t="shared" si="6"/>
        <v>6563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214486</v>
      </c>
      <c r="C13" s="114">
        <f t="shared" si="0"/>
        <v>102113</v>
      </c>
      <c r="D13" s="114">
        <f t="shared" si="0"/>
        <v>112373</v>
      </c>
      <c r="E13" s="114"/>
      <c r="F13" s="114">
        <f t="shared" si="1"/>
        <v>45509</v>
      </c>
      <c r="G13" s="114">
        <f t="shared" si="1"/>
        <v>22041</v>
      </c>
      <c r="H13" s="114">
        <f t="shared" si="1"/>
        <v>23468</v>
      </c>
      <c r="I13" s="114"/>
      <c r="J13" s="114">
        <f t="shared" si="2"/>
        <v>43875</v>
      </c>
      <c r="K13" s="114">
        <f t="shared" si="2"/>
        <v>21257</v>
      </c>
      <c r="L13" s="114">
        <f t="shared" si="2"/>
        <v>22618</v>
      </c>
      <c r="M13" s="114"/>
      <c r="N13" s="114">
        <f t="shared" si="3"/>
        <v>43760</v>
      </c>
      <c r="O13" s="114">
        <f t="shared" si="3"/>
        <v>20875</v>
      </c>
      <c r="P13" s="114">
        <f t="shared" si="3"/>
        <v>22885</v>
      </c>
      <c r="Q13" s="114"/>
      <c r="R13" s="114">
        <f t="shared" si="4"/>
        <v>33811</v>
      </c>
      <c r="S13" s="114">
        <f t="shared" si="4"/>
        <v>15612</v>
      </c>
      <c r="T13" s="114">
        <f t="shared" si="4"/>
        <v>18199</v>
      </c>
      <c r="U13" s="114"/>
      <c r="V13" s="114">
        <f t="shared" si="5"/>
        <v>36162</v>
      </c>
      <c r="W13" s="114">
        <f t="shared" si="5"/>
        <v>17068</v>
      </c>
      <c r="X13" s="114">
        <f t="shared" si="5"/>
        <v>19094</v>
      </c>
      <c r="Y13" s="114"/>
      <c r="Z13" s="114">
        <f t="shared" si="6"/>
        <v>11369</v>
      </c>
      <c r="AA13" s="114">
        <f t="shared" si="6"/>
        <v>5260</v>
      </c>
      <c r="AB13" s="114">
        <f t="shared" si="6"/>
        <v>6109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23942</v>
      </c>
      <c r="C14" s="114">
        <f>+C20+C26</f>
        <v>11922</v>
      </c>
      <c r="D14" s="114">
        <f>+D20+D26</f>
        <v>12020</v>
      </c>
      <c r="E14" s="114"/>
      <c r="F14" s="114">
        <f t="shared" si="1"/>
        <v>4842</v>
      </c>
      <c r="G14" s="114">
        <f t="shared" si="1"/>
        <v>2479</v>
      </c>
      <c r="H14" s="114">
        <f t="shared" si="1"/>
        <v>2363</v>
      </c>
      <c r="I14" s="114"/>
      <c r="J14" s="114">
        <f t="shared" si="2"/>
        <v>4719</v>
      </c>
      <c r="K14" s="114">
        <f t="shared" si="2"/>
        <v>2317</v>
      </c>
      <c r="L14" s="114">
        <f t="shared" si="2"/>
        <v>2402</v>
      </c>
      <c r="M14" s="114"/>
      <c r="N14" s="114">
        <f t="shared" si="3"/>
        <v>4904</v>
      </c>
      <c r="O14" s="114">
        <f t="shared" si="3"/>
        <v>2417</v>
      </c>
      <c r="P14" s="114">
        <f t="shared" si="3"/>
        <v>2487</v>
      </c>
      <c r="Q14" s="114"/>
      <c r="R14" s="114">
        <f t="shared" si="4"/>
        <v>4365</v>
      </c>
      <c r="S14" s="114">
        <f t="shared" si="4"/>
        <v>2179</v>
      </c>
      <c r="T14" s="114">
        <f t="shared" si="4"/>
        <v>2186</v>
      </c>
      <c r="U14" s="114"/>
      <c r="V14" s="114">
        <f t="shared" si="5"/>
        <v>4628</v>
      </c>
      <c r="W14" s="114">
        <f t="shared" si="5"/>
        <v>2305</v>
      </c>
      <c r="X14" s="114">
        <f t="shared" si="5"/>
        <v>2323</v>
      </c>
      <c r="Y14" s="114"/>
      <c r="Z14" s="114">
        <f t="shared" si="6"/>
        <v>484</v>
      </c>
      <c r="AA14" s="114">
        <f t="shared" si="6"/>
        <v>225</v>
      </c>
      <c r="AB14" s="114">
        <f t="shared" si="6"/>
        <v>259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8643</v>
      </c>
      <c r="C15" s="114">
        <f>+C21</f>
        <v>3981</v>
      </c>
      <c r="D15" s="114">
        <f>+D21</f>
        <v>4662</v>
      </c>
      <c r="E15" s="114"/>
      <c r="F15" s="114">
        <f>+F21</f>
        <v>1760</v>
      </c>
      <c r="G15" s="114">
        <f>+G21</f>
        <v>838</v>
      </c>
      <c r="H15" s="114">
        <f>+H21</f>
        <v>922</v>
      </c>
      <c r="I15" s="114"/>
      <c r="J15" s="114">
        <f>+J21</f>
        <v>1718</v>
      </c>
      <c r="K15" s="114">
        <f>+K21</f>
        <v>786</v>
      </c>
      <c r="L15" s="114">
        <f>+L21</f>
        <v>932</v>
      </c>
      <c r="M15" s="114"/>
      <c r="N15" s="114">
        <f>+N21</f>
        <v>1613</v>
      </c>
      <c r="O15" s="114">
        <f>+O21</f>
        <v>748</v>
      </c>
      <c r="P15" s="114">
        <f>+P21</f>
        <v>865</v>
      </c>
      <c r="Q15" s="114"/>
      <c r="R15" s="114">
        <f>+R21</f>
        <v>1560</v>
      </c>
      <c r="S15" s="114">
        <f>+S21</f>
        <v>723</v>
      </c>
      <c r="T15" s="114">
        <f>+T21</f>
        <v>837</v>
      </c>
      <c r="U15" s="114"/>
      <c r="V15" s="114">
        <f>+V21</f>
        <v>1633</v>
      </c>
      <c r="W15" s="114">
        <f>+W21</f>
        <v>722</v>
      </c>
      <c r="X15" s="114">
        <f>+X21</f>
        <v>911</v>
      </c>
      <c r="Y15" s="114"/>
      <c r="Z15" s="114">
        <f>+Z21</f>
        <v>359</v>
      </c>
      <c r="AA15" s="114">
        <f>+AA21</f>
        <v>164</v>
      </c>
      <c r="AB15" s="114">
        <f>+AB21</f>
        <v>195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5">
      <c r="A18" s="136" t="s">
        <v>19</v>
      </c>
      <c r="B18" s="151">
        <v>184796</v>
      </c>
      <c r="C18" s="151">
        <v>88441</v>
      </c>
      <c r="D18" s="151">
        <v>96355</v>
      </c>
      <c r="E18" s="151"/>
      <c r="F18" s="151">
        <v>38157</v>
      </c>
      <c r="G18" s="151">
        <v>18725</v>
      </c>
      <c r="H18" s="151">
        <v>19432</v>
      </c>
      <c r="I18" s="172"/>
      <c r="J18" s="151">
        <v>36964</v>
      </c>
      <c r="K18" s="151">
        <v>17914</v>
      </c>
      <c r="L18" s="151">
        <v>19050</v>
      </c>
      <c r="M18" s="172"/>
      <c r="N18" s="151">
        <v>37720</v>
      </c>
      <c r="O18" s="151">
        <v>18095</v>
      </c>
      <c r="P18" s="151">
        <v>19625</v>
      </c>
      <c r="Q18" s="172"/>
      <c r="R18" s="151">
        <v>30204</v>
      </c>
      <c r="S18" s="151">
        <v>14080</v>
      </c>
      <c r="T18" s="151">
        <v>16124</v>
      </c>
      <c r="U18" s="172"/>
      <c r="V18" s="151">
        <v>32591</v>
      </c>
      <c r="W18" s="151">
        <v>15428</v>
      </c>
      <c r="X18" s="151">
        <v>17163</v>
      </c>
      <c r="Y18" s="172"/>
      <c r="Z18" s="151">
        <v>9160</v>
      </c>
      <c r="AA18" s="151">
        <v>4199</v>
      </c>
      <c r="AB18" s="151">
        <v>4961</v>
      </c>
      <c r="AC18" s="107"/>
      <c r="AD18" s="107"/>
      <c r="AE18" s="107"/>
      <c r="AF18" s="107"/>
      <c r="AG18" s="107"/>
    </row>
    <row r="19" spans="1:33" ht="15" customHeight="1" x14ac:dyDescent="0.25">
      <c r="A19" s="115" t="s">
        <v>73</v>
      </c>
      <c r="B19" s="118">
        <v>152881</v>
      </c>
      <c r="C19" s="118">
        <v>72862</v>
      </c>
      <c r="D19" s="118">
        <v>80019</v>
      </c>
      <c r="E19" s="118"/>
      <c r="F19" s="118">
        <v>31716</v>
      </c>
      <c r="G19" s="118">
        <v>15488</v>
      </c>
      <c r="H19" s="118">
        <v>16228</v>
      </c>
      <c r="I19" s="118"/>
      <c r="J19" s="118">
        <v>30659</v>
      </c>
      <c r="K19" s="118">
        <v>14879</v>
      </c>
      <c r="L19" s="118">
        <v>15780</v>
      </c>
      <c r="M19" s="118"/>
      <c r="N19" s="118">
        <v>31329</v>
      </c>
      <c r="O19" s="118">
        <v>14984</v>
      </c>
      <c r="P19" s="118">
        <v>16345</v>
      </c>
      <c r="Q19" s="118"/>
      <c r="R19" s="118">
        <v>24393</v>
      </c>
      <c r="S19" s="118">
        <v>11237</v>
      </c>
      <c r="T19" s="118">
        <v>13156</v>
      </c>
      <c r="U19" s="118"/>
      <c r="V19" s="118">
        <v>26451</v>
      </c>
      <c r="W19" s="118">
        <v>12457</v>
      </c>
      <c r="X19" s="118">
        <v>13994</v>
      </c>
      <c r="Y19" s="118"/>
      <c r="Z19" s="118">
        <v>8333</v>
      </c>
      <c r="AA19" s="118">
        <v>3817</v>
      </c>
      <c r="AB19" s="118">
        <v>4516</v>
      </c>
    </row>
    <row r="20" spans="1:33" ht="15" customHeight="1" x14ac:dyDescent="0.25">
      <c r="A20" s="115" t="s">
        <v>74</v>
      </c>
      <c r="B20" s="118">
        <v>23272</v>
      </c>
      <c r="C20" s="118">
        <v>11598</v>
      </c>
      <c r="D20" s="118">
        <v>11674</v>
      </c>
      <c r="E20" s="118"/>
      <c r="F20" s="118">
        <v>4681</v>
      </c>
      <c r="G20" s="118">
        <v>2399</v>
      </c>
      <c r="H20" s="118">
        <v>2282</v>
      </c>
      <c r="I20" s="118"/>
      <c r="J20" s="118">
        <v>4587</v>
      </c>
      <c r="K20" s="118">
        <v>2249</v>
      </c>
      <c r="L20" s="118">
        <v>2338</v>
      </c>
      <c r="M20" s="118"/>
      <c r="N20" s="118">
        <v>4778</v>
      </c>
      <c r="O20" s="118">
        <v>2363</v>
      </c>
      <c r="P20" s="118">
        <v>2415</v>
      </c>
      <c r="Q20" s="118"/>
      <c r="R20" s="118">
        <v>4251</v>
      </c>
      <c r="S20" s="118">
        <v>2120</v>
      </c>
      <c r="T20" s="118">
        <v>2131</v>
      </c>
      <c r="U20" s="118"/>
      <c r="V20" s="118">
        <v>4507</v>
      </c>
      <c r="W20" s="118">
        <v>2249</v>
      </c>
      <c r="X20" s="118">
        <v>2258</v>
      </c>
      <c r="Y20" s="118"/>
      <c r="Z20" s="118">
        <v>468</v>
      </c>
      <c r="AA20" s="118">
        <v>218</v>
      </c>
      <c r="AB20" s="118">
        <v>250</v>
      </c>
    </row>
    <row r="21" spans="1:33" ht="15" customHeight="1" x14ac:dyDescent="0.25">
      <c r="A21" s="115" t="s">
        <v>245</v>
      </c>
      <c r="B21" s="118">
        <v>8643</v>
      </c>
      <c r="C21" s="118">
        <v>3981</v>
      </c>
      <c r="D21" s="118">
        <v>4662</v>
      </c>
      <c r="E21" s="118"/>
      <c r="F21" s="118">
        <v>1760</v>
      </c>
      <c r="G21" s="118">
        <v>838</v>
      </c>
      <c r="H21" s="118">
        <v>922</v>
      </c>
      <c r="I21" s="118"/>
      <c r="J21" s="118">
        <v>1718</v>
      </c>
      <c r="K21" s="118">
        <v>786</v>
      </c>
      <c r="L21" s="118">
        <v>932</v>
      </c>
      <c r="M21" s="118"/>
      <c r="N21" s="118">
        <v>1613</v>
      </c>
      <c r="O21" s="118">
        <v>748</v>
      </c>
      <c r="P21" s="118">
        <v>865</v>
      </c>
      <c r="Q21" s="118"/>
      <c r="R21" s="118">
        <v>1560</v>
      </c>
      <c r="S21" s="118">
        <v>723</v>
      </c>
      <c r="T21" s="118">
        <v>837</v>
      </c>
      <c r="U21" s="118"/>
      <c r="V21" s="118">
        <v>1633</v>
      </c>
      <c r="W21" s="118">
        <v>722</v>
      </c>
      <c r="X21" s="118">
        <v>911</v>
      </c>
      <c r="Y21" s="118"/>
      <c r="Z21" s="118">
        <v>359</v>
      </c>
      <c r="AA21" s="118">
        <v>164</v>
      </c>
      <c r="AB21" s="118">
        <v>195</v>
      </c>
    </row>
    <row r="22" spans="1:33" ht="15" customHeight="1" x14ac:dyDescent="0.25">
      <c r="A22" s="115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8"/>
      <c r="V22" s="118"/>
      <c r="W22" s="118"/>
      <c r="X22" s="118"/>
      <c r="Y22" s="118"/>
      <c r="Z22" s="118"/>
      <c r="AA22" s="118"/>
      <c r="AB22" s="118"/>
    </row>
    <row r="23" spans="1:33" ht="15" customHeight="1" x14ac:dyDescent="0.25">
      <c r="A23" s="124" t="s">
        <v>420</v>
      </c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8"/>
      <c r="V23" s="118"/>
      <c r="W23" s="118"/>
      <c r="X23" s="118"/>
      <c r="Y23" s="118"/>
      <c r="Z23" s="118"/>
      <c r="AA23" s="118"/>
      <c r="AB23" s="118"/>
    </row>
    <row r="24" spans="1:33" s="123" customFormat="1" ht="15" customHeight="1" x14ac:dyDescent="0.25">
      <c r="A24" s="136" t="s">
        <v>19</v>
      </c>
      <c r="B24" s="151">
        <v>62275</v>
      </c>
      <c r="C24" s="151">
        <v>29575</v>
      </c>
      <c r="D24" s="151">
        <v>32700</v>
      </c>
      <c r="E24" s="151"/>
      <c r="F24" s="151">
        <v>13954</v>
      </c>
      <c r="G24" s="151">
        <v>6633</v>
      </c>
      <c r="H24" s="151">
        <v>7321</v>
      </c>
      <c r="I24" s="172"/>
      <c r="J24" s="151">
        <v>13348</v>
      </c>
      <c r="K24" s="151">
        <v>6446</v>
      </c>
      <c r="L24" s="151">
        <v>6902</v>
      </c>
      <c r="M24" s="172"/>
      <c r="N24" s="151">
        <v>12557</v>
      </c>
      <c r="O24" s="151">
        <v>5945</v>
      </c>
      <c r="P24" s="151">
        <v>6612</v>
      </c>
      <c r="Q24" s="172"/>
      <c r="R24" s="151">
        <v>9532</v>
      </c>
      <c r="S24" s="151">
        <v>4434</v>
      </c>
      <c r="T24" s="151">
        <v>5098</v>
      </c>
      <c r="U24" s="172"/>
      <c r="V24" s="151">
        <v>9832</v>
      </c>
      <c r="W24" s="151">
        <v>4667</v>
      </c>
      <c r="X24" s="151">
        <v>5165</v>
      </c>
      <c r="Y24" s="172"/>
      <c r="Z24" s="151">
        <v>3052</v>
      </c>
      <c r="AA24" s="151">
        <v>1450</v>
      </c>
      <c r="AB24" s="151">
        <v>1602</v>
      </c>
      <c r="AC24" s="107"/>
      <c r="AD24" s="107"/>
      <c r="AE24" s="107"/>
      <c r="AF24" s="107"/>
      <c r="AG24" s="107"/>
    </row>
    <row r="25" spans="1:33" ht="15" customHeight="1" x14ac:dyDescent="0.25">
      <c r="A25" s="115" t="s">
        <v>73</v>
      </c>
      <c r="B25" s="118">
        <v>61605</v>
      </c>
      <c r="C25" s="118">
        <v>29251</v>
      </c>
      <c r="D25" s="118">
        <v>32354</v>
      </c>
      <c r="E25" s="118"/>
      <c r="F25" s="118">
        <v>13793</v>
      </c>
      <c r="G25" s="118">
        <v>6553</v>
      </c>
      <c r="H25" s="118">
        <v>7240</v>
      </c>
      <c r="I25" s="118"/>
      <c r="J25" s="118">
        <v>13216</v>
      </c>
      <c r="K25" s="118">
        <v>6378</v>
      </c>
      <c r="L25" s="118">
        <v>6838</v>
      </c>
      <c r="M25" s="118"/>
      <c r="N25" s="118">
        <v>12431</v>
      </c>
      <c r="O25" s="118">
        <v>5891</v>
      </c>
      <c r="P25" s="118">
        <v>6540</v>
      </c>
      <c r="Q25" s="118"/>
      <c r="R25" s="118">
        <v>9418</v>
      </c>
      <c r="S25" s="118">
        <v>4375</v>
      </c>
      <c r="T25" s="118">
        <v>5043</v>
      </c>
      <c r="U25" s="118"/>
      <c r="V25" s="118">
        <v>9711</v>
      </c>
      <c r="W25" s="118">
        <v>4611</v>
      </c>
      <c r="X25" s="118">
        <v>5100</v>
      </c>
      <c r="Y25" s="118"/>
      <c r="Z25" s="118">
        <v>3036</v>
      </c>
      <c r="AA25" s="118">
        <v>1443</v>
      </c>
      <c r="AB25" s="118">
        <v>1593</v>
      </c>
    </row>
    <row r="26" spans="1:33" ht="15" customHeight="1" x14ac:dyDescent="0.25">
      <c r="A26" s="115" t="s">
        <v>74</v>
      </c>
      <c r="B26" s="118">
        <v>670</v>
      </c>
      <c r="C26" s="118">
        <v>324</v>
      </c>
      <c r="D26" s="118">
        <v>346</v>
      </c>
      <c r="E26" s="118"/>
      <c r="F26" s="118">
        <v>161</v>
      </c>
      <c r="G26" s="118">
        <v>80</v>
      </c>
      <c r="H26" s="118">
        <v>81</v>
      </c>
      <c r="I26" s="118"/>
      <c r="J26" s="118">
        <v>132</v>
      </c>
      <c r="K26" s="118">
        <v>68</v>
      </c>
      <c r="L26" s="118">
        <v>64</v>
      </c>
      <c r="M26" s="118"/>
      <c r="N26" s="118">
        <v>126</v>
      </c>
      <c r="O26" s="118">
        <v>54</v>
      </c>
      <c r="P26" s="118">
        <v>72</v>
      </c>
      <c r="Q26" s="118"/>
      <c r="R26" s="118">
        <v>114</v>
      </c>
      <c r="S26" s="118">
        <v>59</v>
      </c>
      <c r="T26" s="118">
        <v>55</v>
      </c>
      <c r="U26" s="118"/>
      <c r="V26" s="118">
        <v>121</v>
      </c>
      <c r="W26" s="118">
        <v>56</v>
      </c>
      <c r="X26" s="118">
        <v>65</v>
      </c>
      <c r="Y26" s="118"/>
      <c r="Z26" s="118">
        <v>16</v>
      </c>
      <c r="AA26" s="118">
        <v>7</v>
      </c>
      <c r="AB26" s="118">
        <v>9</v>
      </c>
    </row>
    <row r="27" spans="1:33" ht="15" customHeight="1" x14ac:dyDescent="0.25">
      <c r="A27" s="115" t="s">
        <v>245</v>
      </c>
      <c r="B27" s="118">
        <f>+'C46-47'!B27+'C54-55'!B27</f>
        <v>0</v>
      </c>
      <c r="C27" s="118">
        <f>+'C46-47'!C27+'C54-55'!C27</f>
        <v>0</v>
      </c>
      <c r="D27" s="118">
        <f>+'C46-47'!D27+'C54-55'!D27</f>
        <v>0</v>
      </c>
      <c r="E27" s="118"/>
      <c r="F27" s="118">
        <f>+'C46-47'!F27+'C54-55'!F27</f>
        <v>0</v>
      </c>
      <c r="G27" s="118">
        <f>+'C46-47'!G27+'C54-55'!G27</f>
        <v>0</v>
      </c>
      <c r="H27" s="118">
        <f>+'C46-47'!H27+'C54-55'!H27</f>
        <v>0</v>
      </c>
      <c r="I27" s="118"/>
      <c r="J27" s="118">
        <f>+'C46-47'!J27+'C54-55'!J27</f>
        <v>0</v>
      </c>
      <c r="K27" s="118">
        <f>+'C46-47'!K27+'C54-55'!K27</f>
        <v>0</v>
      </c>
      <c r="L27" s="118">
        <f>+'C46-47'!L27+'C54-55'!L27</f>
        <v>0</v>
      </c>
      <c r="M27" s="118"/>
      <c r="N27" s="118">
        <f>+'C46-47'!N27+'C54-55'!N27</f>
        <v>0</v>
      </c>
      <c r="O27" s="118">
        <f>+'C46-47'!O27+'C54-55'!O27</f>
        <v>0</v>
      </c>
      <c r="P27" s="118">
        <f>+'C46-47'!P27+'C54-55'!P27</f>
        <v>0</v>
      </c>
      <c r="Q27" s="118"/>
      <c r="R27" s="118">
        <f>+'C46-47'!R27+'C54-55'!R27</f>
        <v>0</v>
      </c>
      <c r="S27" s="118">
        <f>+'C46-47'!S27+'C54-55'!S27</f>
        <v>0</v>
      </c>
      <c r="T27" s="118">
        <f>+'C46-47'!T27+'C54-55'!T27</f>
        <v>0</v>
      </c>
      <c r="U27" s="118"/>
      <c r="V27" s="118">
        <f>+'C46-47'!V27+'C54-55'!V27</f>
        <v>0</v>
      </c>
      <c r="W27" s="118">
        <f>+'C46-47'!W27+'C54-55'!W27</f>
        <v>0</v>
      </c>
      <c r="X27" s="118">
        <f>+'C46-47'!X27+'C54-55'!X27</f>
        <v>0</v>
      </c>
      <c r="Y27" s="118"/>
      <c r="Z27" s="118">
        <f>+'C46-47'!Z27+'C54-55'!Z27</f>
        <v>0</v>
      </c>
      <c r="AA27" s="118">
        <f>+'C46-47'!AA27+'C54-55'!AA27</f>
        <v>0</v>
      </c>
      <c r="AB27" s="118">
        <f>+'C46-47'!AB27+'C54-55'!AB27</f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76.302639868562466</v>
      </c>
      <c r="C31" s="173">
        <f t="shared" ref="C31:D32" si="7">+C12/(C12+C62)*100</f>
        <v>72.739823968837058</v>
      </c>
      <c r="D31" s="173">
        <f t="shared" si="7"/>
        <v>79.880539737558792</v>
      </c>
      <c r="E31" s="173"/>
      <c r="F31" s="173">
        <f>+F12/(F12+F62)*100</f>
        <v>74.528396333004395</v>
      </c>
      <c r="G31" s="173">
        <f t="shared" ref="G31:H32" si="8">+G12/(G12+G62)*100</f>
        <v>71.376699411715038</v>
      </c>
      <c r="H31" s="173">
        <f t="shared" si="8"/>
        <v>77.783915799267305</v>
      </c>
      <c r="I31" s="173"/>
      <c r="J31" s="173">
        <f>+J12/(J12+J62)*100</f>
        <v>71.921548446121747</v>
      </c>
      <c r="K31" s="173">
        <f t="shared" ref="K31:L32" si="9">+K12/(K12+K62)*100</f>
        <v>68.38086683134965</v>
      </c>
      <c r="L31" s="173">
        <f t="shared" si="9"/>
        <v>75.595688901835132</v>
      </c>
      <c r="M31" s="173"/>
      <c r="N31" s="173">
        <f>+N12/(N12+N62)*100</f>
        <v>78.220486651316207</v>
      </c>
      <c r="O31" s="173">
        <f t="shared" ref="O31:P32" si="10">+O12/(O12+O62)*100</f>
        <v>74.199820982129083</v>
      </c>
      <c r="P31" s="173">
        <f t="shared" si="10"/>
        <v>82.306992502431214</v>
      </c>
      <c r="Q31" s="173"/>
      <c r="R31" s="173">
        <f>+R12/(R12+R62)*100</f>
        <v>71.562871447610135</v>
      </c>
      <c r="S31" s="173">
        <f t="shared" ref="S31:T32" si="11">+S12/(S12+S62)*100</f>
        <v>67.497903678588358</v>
      </c>
      <c r="T31" s="173">
        <f t="shared" si="11"/>
        <v>75.531195501299081</v>
      </c>
      <c r="U31" s="173"/>
      <c r="V31" s="173">
        <f>+V12/(V12+V62)*100</f>
        <v>83.803484650942266</v>
      </c>
      <c r="W31" s="173">
        <f t="shared" ref="W31:X32" si="12">+W12/(W12+W62)*100</f>
        <v>80.94336582615</v>
      </c>
      <c r="X31" s="173">
        <f t="shared" si="12"/>
        <v>86.556055202356958</v>
      </c>
      <c r="Y31" s="173"/>
      <c r="Z31" s="173">
        <f>+Z12/(Z12+Z62)*100</f>
        <v>90.425768233987412</v>
      </c>
      <c r="AA31" s="173">
        <f t="shared" ref="AA31:AB32" si="13">+AA12/(AA12+AA62)*100</f>
        <v>87.731014132629298</v>
      </c>
      <c r="AB31" s="173">
        <f t="shared" si="13"/>
        <v>92.881403906028865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75.158298263011645</v>
      </c>
      <c r="C32" s="125">
        <f t="shared" si="7"/>
        <v>71.433668187033049</v>
      </c>
      <c r="D32" s="125">
        <f t="shared" si="7"/>
        <v>78.896448104696304</v>
      </c>
      <c r="E32" s="125"/>
      <c r="F32" s="125">
        <f>+F13/(F13+F63)*100</f>
        <v>73.366113171046266</v>
      </c>
      <c r="G32" s="125">
        <f t="shared" si="8"/>
        <v>70.038131553860822</v>
      </c>
      <c r="H32" s="125">
        <f t="shared" si="8"/>
        <v>76.793193717277489</v>
      </c>
      <c r="I32" s="125"/>
      <c r="J32" s="125">
        <f>+J13/(J13+J63)*100</f>
        <v>70.427622074544928</v>
      </c>
      <c r="K32" s="125">
        <f t="shared" si="9"/>
        <v>66.841708068674919</v>
      </c>
      <c r="L32" s="125">
        <f t="shared" si="9"/>
        <v>74.167103882476397</v>
      </c>
      <c r="M32" s="125"/>
      <c r="N32" s="125">
        <f>+N13/(N13+N63)*100</f>
        <v>77.294003356001056</v>
      </c>
      <c r="O32" s="125">
        <f t="shared" si="10"/>
        <v>73.117338003502624</v>
      </c>
      <c r="P32" s="125">
        <f t="shared" si="10"/>
        <v>81.542846962408703</v>
      </c>
      <c r="Q32" s="125"/>
      <c r="R32" s="125">
        <f>+R13/(R13+R63)*100</f>
        <v>70.334082210018295</v>
      </c>
      <c r="S32" s="125">
        <f t="shared" si="11"/>
        <v>66.035022417731156</v>
      </c>
      <c r="T32" s="125">
        <f t="shared" si="11"/>
        <v>74.494474007367998</v>
      </c>
      <c r="U32" s="125"/>
      <c r="V32" s="125">
        <f>+V13/(V13+V63)*100</f>
        <v>82.576726342710998</v>
      </c>
      <c r="W32" s="125">
        <f t="shared" si="12"/>
        <v>79.434076418299441</v>
      </c>
      <c r="X32" s="125">
        <f t="shared" si="12"/>
        <v>85.604124635731907</v>
      </c>
      <c r="Y32" s="125"/>
      <c r="Z32" s="125">
        <f>+Z13/(Z13+Z63)*100</f>
        <v>90.431116767419667</v>
      </c>
      <c r="AA32" s="125">
        <f t="shared" si="13"/>
        <v>87.710521927630481</v>
      </c>
      <c r="AB32" s="125">
        <f t="shared" si="13"/>
        <v>92.912547528517109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14">+B14/(B14+B64)*100</f>
        <v>88.10627805991021</v>
      </c>
      <c r="C33" s="125">
        <f t="shared" si="14"/>
        <v>85.757444971946484</v>
      </c>
      <c r="D33" s="125">
        <f t="shared" si="14"/>
        <v>90.566606389391197</v>
      </c>
      <c r="E33" s="125"/>
      <c r="F33" s="125">
        <f t="shared" ref="F33:H34" si="15">+F14/(F14+F64)*100</f>
        <v>88.196721311475414</v>
      </c>
      <c r="G33" s="125">
        <f t="shared" si="15"/>
        <v>86.67832167832168</v>
      </c>
      <c r="H33" s="125">
        <f t="shared" si="15"/>
        <v>89.847908745247153</v>
      </c>
      <c r="I33" s="125"/>
      <c r="J33" s="125">
        <f t="shared" ref="J33:L34" si="16">+J14/(J14+J64)*100</f>
        <v>87.03430468461822</v>
      </c>
      <c r="K33" s="125">
        <f t="shared" si="16"/>
        <v>84.592917123037608</v>
      </c>
      <c r="L33" s="125">
        <f t="shared" si="16"/>
        <v>89.526649273201642</v>
      </c>
      <c r="M33" s="125"/>
      <c r="N33" s="125">
        <f t="shared" ref="N33:P34" si="17">+N14/(N14+N64)*100</f>
        <v>88.376284015137855</v>
      </c>
      <c r="O33" s="125">
        <f t="shared" si="17"/>
        <v>85.678837291740521</v>
      </c>
      <c r="P33" s="125">
        <f t="shared" si="17"/>
        <v>91.165689149560109</v>
      </c>
      <c r="Q33" s="125"/>
      <c r="R33" s="125">
        <f t="shared" ref="R33:T34" si="18">+R14/(R14+R64)*100</f>
        <v>82.733131159969673</v>
      </c>
      <c r="S33" s="125">
        <f t="shared" si="18"/>
        <v>78.749548247199129</v>
      </c>
      <c r="T33" s="125">
        <f t="shared" si="18"/>
        <v>87.126345157433235</v>
      </c>
      <c r="U33" s="125"/>
      <c r="V33" s="125">
        <f t="shared" ref="V33:X34" si="19">+V14/(V14+V64)*100</f>
        <v>93.438320209973753</v>
      </c>
      <c r="W33" s="125">
        <f t="shared" si="19"/>
        <v>92.570281124497996</v>
      </c>
      <c r="X33" s="125">
        <f t="shared" si="19"/>
        <v>94.315874949248879</v>
      </c>
      <c r="Y33" s="125"/>
      <c r="Z33" s="125">
        <f t="shared" ref="Z33:AB34" si="20">+Z14/(Z14+Z64)*100</f>
        <v>100</v>
      </c>
      <c r="AA33" s="125">
        <f t="shared" si="20"/>
        <v>100</v>
      </c>
      <c r="AB33" s="125">
        <f t="shared" si="20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4"/>
        <v>76.819838236601186</v>
      </c>
      <c r="C34" s="125">
        <f t="shared" si="14"/>
        <v>73.804226918798662</v>
      </c>
      <c r="D34" s="125">
        <f t="shared" si="14"/>
        <v>79.597063343008372</v>
      </c>
      <c r="E34" s="125"/>
      <c r="F34" s="125">
        <f t="shared" si="15"/>
        <v>73.302790503956686</v>
      </c>
      <c r="G34" s="125">
        <f t="shared" si="15"/>
        <v>70.008354218880527</v>
      </c>
      <c r="H34" s="125">
        <f t="shared" si="15"/>
        <v>76.578073089700993</v>
      </c>
      <c r="I34" s="125"/>
      <c r="J34" s="125">
        <f t="shared" si="16"/>
        <v>76.902417188898838</v>
      </c>
      <c r="K34" s="125">
        <f t="shared" si="16"/>
        <v>72.576177285318551</v>
      </c>
      <c r="L34" s="125">
        <f t="shared" si="16"/>
        <v>80.973066898349259</v>
      </c>
      <c r="M34" s="125"/>
      <c r="N34" s="125">
        <f t="shared" si="17"/>
        <v>76.373106060606062</v>
      </c>
      <c r="O34" s="125">
        <f t="shared" si="17"/>
        <v>72.762645914396884</v>
      </c>
      <c r="P34" s="125">
        <f t="shared" si="17"/>
        <v>79.79704797047971</v>
      </c>
      <c r="Q34" s="125"/>
      <c r="R34" s="125">
        <f t="shared" si="18"/>
        <v>71.625344352617077</v>
      </c>
      <c r="S34" s="125">
        <f t="shared" si="18"/>
        <v>70.882352941176478</v>
      </c>
      <c r="T34" s="125">
        <f t="shared" si="18"/>
        <v>72.279792746113998</v>
      </c>
      <c r="U34" s="125"/>
      <c r="V34" s="125">
        <f t="shared" si="19"/>
        <v>87.000532765050608</v>
      </c>
      <c r="W34" s="125">
        <f t="shared" si="19"/>
        <v>85.0412249705536</v>
      </c>
      <c r="X34" s="125">
        <f t="shared" si="19"/>
        <v>88.618677042801551</v>
      </c>
      <c r="Y34" s="125"/>
      <c r="Z34" s="125">
        <f t="shared" si="20"/>
        <v>79.955456570155903</v>
      </c>
      <c r="AA34" s="125">
        <f t="shared" si="20"/>
        <v>75.576036866359445</v>
      </c>
      <c r="AB34" s="125">
        <f t="shared" si="20"/>
        <v>84.051724137931032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75.385707409008944</v>
      </c>
      <c r="C37" s="173">
        <f t="shared" ref="C37:D38" si="21">+C18/(C18+C68)*100</f>
        <v>72.232703632012672</v>
      </c>
      <c r="D37" s="173">
        <f t="shared" si="21"/>
        <v>78.532132523737715</v>
      </c>
      <c r="E37" s="173"/>
      <c r="F37" s="173">
        <f>+F18/(F18+F68)*100</f>
        <v>73.019366197183103</v>
      </c>
      <c r="G37" s="173">
        <f t="shared" ref="G37:H38" si="22">+G18/(G18+G68)*100</f>
        <v>70.30751323545978</v>
      </c>
      <c r="H37" s="173">
        <f t="shared" si="22"/>
        <v>75.838114194278589</v>
      </c>
      <c r="I37" s="173"/>
      <c r="J37" s="173">
        <f>+J18/(J18+J68)*100</f>
        <v>70.568919434898817</v>
      </c>
      <c r="K37" s="173">
        <f t="shared" ref="K37:L38" si="23">+K18/(K18+K68)*100</f>
        <v>67.48031792669606</v>
      </c>
      <c r="L37" s="173">
        <f t="shared" si="23"/>
        <v>73.742887004993619</v>
      </c>
      <c r="M37" s="173"/>
      <c r="N37" s="173">
        <f>+N18/(N18+N68)*100</f>
        <v>77.653113741636645</v>
      </c>
      <c r="O37" s="173">
        <f t="shared" ref="O37:P38" si="24">+O18/(O18+O68)*100</f>
        <v>73.996074261879457</v>
      </c>
      <c r="P37" s="173">
        <f t="shared" si="24"/>
        <v>81.360640106131584</v>
      </c>
      <c r="Q37" s="173"/>
      <c r="R37" s="173">
        <f>+R18/(R18+R68)*100</f>
        <v>70.632804826715315</v>
      </c>
      <c r="S37" s="173">
        <f t="shared" ref="S37:T38" si="25">+S18/(S18+S68)*100</f>
        <v>67.028468056745695</v>
      </c>
      <c r="T37" s="173">
        <f t="shared" si="25"/>
        <v>74.112888398602678</v>
      </c>
      <c r="U37" s="173"/>
      <c r="V37" s="173">
        <f>+V18/(V18+V68)*100</f>
        <v>83.624560593231209</v>
      </c>
      <c r="W37" s="173">
        <f t="shared" ref="W37:X38" si="26">+W18/(W18+W68)*100</f>
        <v>81.281281281281281</v>
      </c>
      <c r="X37" s="173">
        <f t="shared" si="26"/>
        <v>85.849339735894361</v>
      </c>
      <c r="Y37" s="173"/>
      <c r="Z37" s="173">
        <f>+Z18/(Z18+Z68)*100</f>
        <v>89.909697683549268</v>
      </c>
      <c r="AA37" s="173">
        <f t="shared" ref="AA37:AB38" si="27">+AA18/(AA18+AA68)*100</f>
        <v>87.152345371523452</v>
      </c>
      <c r="AB37" s="173">
        <f t="shared" si="27"/>
        <v>92.383612662942269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73.703875116909174</v>
      </c>
      <c r="C38" s="125">
        <f t="shared" si="21"/>
        <v>70.401468669984055</v>
      </c>
      <c r="D38" s="125">
        <f t="shared" si="21"/>
        <v>76.992427668356882</v>
      </c>
      <c r="E38" s="129"/>
      <c r="F38" s="125">
        <f>+F19/(F19+F69)*100</f>
        <v>71.219095951317001</v>
      </c>
      <c r="G38" s="125">
        <f t="shared" si="22"/>
        <v>68.346498389303207</v>
      </c>
      <c r="H38" s="125">
        <f t="shared" si="22"/>
        <v>74.195318215069491</v>
      </c>
      <c r="I38" s="129"/>
      <c r="J38" s="125">
        <f>+J19/(J19+J69)*100</f>
        <v>68.325459083615613</v>
      </c>
      <c r="K38" s="125">
        <f t="shared" si="23"/>
        <v>65.258771929824562</v>
      </c>
      <c r="L38" s="125">
        <f t="shared" si="23"/>
        <v>71.493294671982596</v>
      </c>
      <c r="M38" s="129"/>
      <c r="N38" s="125">
        <f>+N19/(N19+N69)*100</f>
        <v>76.324700952566573</v>
      </c>
      <c r="O38" s="125">
        <f t="shared" si="24"/>
        <v>72.50907331236391</v>
      </c>
      <c r="P38" s="125">
        <f t="shared" si="24"/>
        <v>80.193307820626046</v>
      </c>
      <c r="Q38" s="129"/>
      <c r="R38" s="125">
        <f>+R19/(R19+R69)*100</f>
        <v>68.840661511542592</v>
      </c>
      <c r="S38" s="125">
        <f t="shared" si="25"/>
        <v>65.010124385305176</v>
      </c>
      <c r="T38" s="125">
        <f t="shared" si="25"/>
        <v>72.488842360460637</v>
      </c>
      <c r="U38" s="129"/>
      <c r="V38" s="125">
        <f>+V19/(V19+V69)*100</f>
        <v>81.970312064210233</v>
      </c>
      <c r="W38" s="125">
        <f t="shared" si="26"/>
        <v>79.338895611744476</v>
      </c>
      <c r="X38" s="125">
        <f t="shared" si="26"/>
        <v>84.464027040077255</v>
      </c>
      <c r="Y38" s="129"/>
      <c r="Z38" s="125">
        <f>+Z19/(Z19+Z69)*100</f>
        <v>89.882429079926652</v>
      </c>
      <c r="AA38" s="125">
        <f t="shared" si="27"/>
        <v>87.086470454026923</v>
      </c>
      <c r="AB38" s="125">
        <f t="shared" si="27"/>
        <v>92.389525368248769</v>
      </c>
    </row>
    <row r="39" spans="1:33" ht="15" customHeight="1" x14ac:dyDescent="0.25">
      <c r="A39" s="107" t="s">
        <v>74</v>
      </c>
      <c r="B39" s="125">
        <f t="shared" ref="B39:D40" si="28">+B20/(B20+B70)*100</f>
        <v>87.961598064784368</v>
      </c>
      <c r="C39" s="125">
        <f t="shared" si="28"/>
        <v>85.59409594095942</v>
      </c>
      <c r="D39" s="125">
        <f t="shared" si="28"/>
        <v>90.447044239559929</v>
      </c>
      <c r="E39" s="129"/>
      <c r="F39" s="125">
        <f t="shared" ref="F39:H40" si="29">+F20/(F20+F70)*100</f>
        <v>87.95565576850808</v>
      </c>
      <c r="G39" s="125">
        <f t="shared" si="29"/>
        <v>86.450450450450461</v>
      </c>
      <c r="H39" s="125">
        <f t="shared" si="29"/>
        <v>89.595602669807619</v>
      </c>
      <c r="I39" s="129"/>
      <c r="J39" s="125">
        <f t="shared" ref="J39:L40" si="30">+J20/(J20+J70)*100</f>
        <v>86.973833902161545</v>
      </c>
      <c r="K39" s="125">
        <f t="shared" si="30"/>
        <v>84.421921921921921</v>
      </c>
      <c r="L39" s="125">
        <f t="shared" si="30"/>
        <v>89.578544061302679</v>
      </c>
      <c r="M39" s="129"/>
      <c r="N39" s="125">
        <f t="shared" ref="N39:P40" si="31">+N20/(N20+N70)*100</f>
        <v>88.220088626292466</v>
      </c>
      <c r="O39" s="125">
        <f t="shared" si="31"/>
        <v>85.584932995291567</v>
      </c>
      <c r="P39" s="125">
        <f t="shared" si="31"/>
        <v>90.960451977401121</v>
      </c>
      <c r="Q39" s="129"/>
      <c r="R39" s="125">
        <f t="shared" ref="R39:T40" si="32">+R20/(R20+R70)*100</f>
        <v>82.543689320388353</v>
      </c>
      <c r="S39" s="125">
        <f t="shared" si="32"/>
        <v>78.489448352462048</v>
      </c>
      <c r="T39" s="125">
        <f t="shared" si="32"/>
        <v>87.015108207431595</v>
      </c>
      <c r="U39" s="129"/>
      <c r="V39" s="125">
        <f t="shared" ref="V39:X40" si="33">+V20/(V20+V70)*100</f>
        <v>93.370623575719918</v>
      </c>
      <c r="W39" s="125">
        <f t="shared" si="33"/>
        <v>92.513368983957221</v>
      </c>
      <c r="X39" s="125">
        <f t="shared" si="33"/>
        <v>94.240400667779639</v>
      </c>
      <c r="Y39" s="129"/>
      <c r="Z39" s="125">
        <f t="shared" ref="Z39:AB40" si="34">+Z20/(Z20+Z70)*100</f>
        <v>100</v>
      </c>
      <c r="AA39" s="125">
        <f t="shared" si="34"/>
        <v>100</v>
      </c>
      <c r="AB39" s="125">
        <f t="shared" si="34"/>
        <v>100</v>
      </c>
    </row>
    <row r="40" spans="1:33" ht="15" customHeight="1" x14ac:dyDescent="0.25">
      <c r="A40" s="107" t="s">
        <v>245</v>
      </c>
      <c r="B40" s="125">
        <f t="shared" si="28"/>
        <v>76.819838236601186</v>
      </c>
      <c r="C40" s="125">
        <f t="shared" si="28"/>
        <v>73.804226918798662</v>
      </c>
      <c r="D40" s="125">
        <f t="shared" si="28"/>
        <v>79.597063343008372</v>
      </c>
      <c r="E40" s="129"/>
      <c r="F40" s="125">
        <f t="shared" si="29"/>
        <v>73.302790503956686</v>
      </c>
      <c r="G40" s="125">
        <f t="shared" si="29"/>
        <v>70.008354218880527</v>
      </c>
      <c r="H40" s="125">
        <f t="shared" si="29"/>
        <v>76.578073089700993</v>
      </c>
      <c r="I40" s="129"/>
      <c r="J40" s="125">
        <f t="shared" si="30"/>
        <v>76.902417188898838</v>
      </c>
      <c r="K40" s="125">
        <f t="shared" si="30"/>
        <v>72.576177285318551</v>
      </c>
      <c r="L40" s="125">
        <f t="shared" si="30"/>
        <v>80.973066898349259</v>
      </c>
      <c r="M40" s="129"/>
      <c r="N40" s="125">
        <f t="shared" si="31"/>
        <v>76.373106060606062</v>
      </c>
      <c r="O40" s="125">
        <f t="shared" si="31"/>
        <v>72.762645914396884</v>
      </c>
      <c r="P40" s="125">
        <f t="shared" si="31"/>
        <v>79.79704797047971</v>
      </c>
      <c r="Q40" s="129"/>
      <c r="R40" s="125">
        <f t="shared" si="32"/>
        <v>71.625344352617077</v>
      </c>
      <c r="S40" s="125">
        <f t="shared" si="32"/>
        <v>70.882352941176478</v>
      </c>
      <c r="T40" s="125">
        <f t="shared" si="32"/>
        <v>72.279792746113998</v>
      </c>
      <c r="U40" s="129"/>
      <c r="V40" s="125">
        <f t="shared" si="33"/>
        <v>87.000532765050608</v>
      </c>
      <c r="W40" s="125">
        <f t="shared" si="33"/>
        <v>85.0412249705536</v>
      </c>
      <c r="X40" s="125">
        <f t="shared" si="33"/>
        <v>88.618677042801551</v>
      </c>
      <c r="Y40" s="129"/>
      <c r="Z40" s="125">
        <f t="shared" si="34"/>
        <v>79.955456570155903</v>
      </c>
      <c r="AA40" s="125">
        <f t="shared" si="34"/>
        <v>75.576036866359445</v>
      </c>
      <c r="AB40" s="125">
        <f t="shared" si="34"/>
        <v>84.051724137931032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79.159781365196395</v>
      </c>
      <c r="C43" s="173">
        <f t="shared" ref="C43:D44" si="35">+C24/(C24+C74)*100</f>
        <v>74.29971109157141</v>
      </c>
      <c r="D43" s="173">
        <f t="shared" si="35"/>
        <v>84.137398687765341</v>
      </c>
      <c r="E43" s="173"/>
      <c r="F43" s="173">
        <f>+F24/(F24+F74)*100</f>
        <v>78.9923577696009</v>
      </c>
      <c r="G43" s="173">
        <f t="shared" ref="G43:H44" si="36">+G24/(G24+G74)*100</f>
        <v>74.578367438722736</v>
      </c>
      <c r="H43" s="173">
        <f t="shared" si="36"/>
        <v>83.468247634249224</v>
      </c>
      <c r="I43" s="173"/>
      <c r="J43" s="173">
        <f>+J24/(J24+J74)*100</f>
        <v>75.953112552634565</v>
      </c>
      <c r="K43" s="173">
        <f t="shared" ref="K43:L44" si="37">+K24/(K24+K74)*100</f>
        <v>71.014652418199844</v>
      </c>
      <c r="L43" s="173">
        <f t="shared" si="37"/>
        <v>81.228668941979521</v>
      </c>
      <c r="M43" s="173"/>
      <c r="N43" s="173">
        <f>+N24/(N24+N74)*100</f>
        <v>79.975797719890451</v>
      </c>
      <c r="O43" s="173">
        <f t="shared" ref="O43:P44" si="38">+O24/(O24+O74)*100</f>
        <v>74.826935179358088</v>
      </c>
      <c r="P43" s="173">
        <f t="shared" si="38"/>
        <v>85.250128932439409</v>
      </c>
      <c r="Q43" s="173"/>
      <c r="R43" s="173">
        <f>+R24/(R24+R74)*100</f>
        <v>74.67878408022564</v>
      </c>
      <c r="S43" s="173">
        <f t="shared" ref="S43:T44" si="39">+S24/(S24+S74)*100</f>
        <v>69.0331620737973</v>
      </c>
      <c r="T43" s="173">
        <f t="shared" si="39"/>
        <v>80.397413657151873</v>
      </c>
      <c r="U43" s="173"/>
      <c r="V43" s="173">
        <f>+V24/(V24+V74)*100</f>
        <v>84.402094600394889</v>
      </c>
      <c r="W43" s="173">
        <f t="shared" ref="W43:X44" si="40">+W24/(W24+W74)*100</f>
        <v>79.846022241231822</v>
      </c>
      <c r="X43" s="173">
        <f t="shared" si="40"/>
        <v>88.990351481736724</v>
      </c>
      <c r="Y43" s="173"/>
      <c r="Z43" s="173">
        <f>+Z24/(Z24+Z74)*100</f>
        <v>92.01085318058486</v>
      </c>
      <c r="AA43" s="173">
        <f t="shared" ref="AA43:AB44" si="41">+AA24/(AA24+AA74)*100</f>
        <v>89.450956199876615</v>
      </c>
      <c r="AB43" s="173">
        <f t="shared" si="41"/>
        <v>94.45754716981132</v>
      </c>
    </row>
    <row r="44" spans="1:33" ht="15" customHeight="1" x14ac:dyDescent="0.25">
      <c r="A44" s="107" t="s">
        <v>73</v>
      </c>
      <c r="B44" s="125">
        <f>+B25/(B25+B75)*100</f>
        <v>79.028388901004448</v>
      </c>
      <c r="C44" s="125">
        <f t="shared" si="35"/>
        <v>74.141383418244487</v>
      </c>
      <c r="D44" s="125">
        <f t="shared" si="35"/>
        <v>84.036363636363632</v>
      </c>
      <c r="E44" s="129"/>
      <c r="F44" s="125">
        <f>+F25/(F25+F75)*100</f>
        <v>78.830656684002975</v>
      </c>
      <c r="G44" s="125">
        <f t="shared" si="36"/>
        <v>74.389828584402323</v>
      </c>
      <c r="H44" s="125">
        <f t="shared" si="36"/>
        <v>83.333333333333343</v>
      </c>
      <c r="I44" s="129"/>
      <c r="J44" s="125">
        <f>+J25/(J25+J75)*100</f>
        <v>75.840697807873298</v>
      </c>
      <c r="K44" s="125">
        <f t="shared" si="37"/>
        <v>70.850922017329481</v>
      </c>
      <c r="L44" s="125">
        <f t="shared" si="37"/>
        <v>81.172839506172849</v>
      </c>
      <c r="M44" s="129"/>
      <c r="N44" s="125">
        <f>+N25/(N25+N75)*100</f>
        <v>79.849691675231256</v>
      </c>
      <c r="O44" s="125">
        <f t="shared" si="38"/>
        <v>74.711477488902972</v>
      </c>
      <c r="P44" s="125">
        <f t="shared" si="38"/>
        <v>85.122998828582581</v>
      </c>
      <c r="Q44" s="129"/>
      <c r="R44" s="125">
        <f>+R25/(R25+R75)*100</f>
        <v>74.521285013451504</v>
      </c>
      <c r="S44" s="125">
        <f t="shared" si="39"/>
        <v>68.821771275759005</v>
      </c>
      <c r="T44" s="125">
        <f t="shared" si="39"/>
        <v>80.289762776627924</v>
      </c>
      <c r="U44" s="129"/>
      <c r="V44" s="125">
        <f>+V25/(V25+V75)*100</f>
        <v>84.274928404061441</v>
      </c>
      <c r="W44" s="125">
        <f t="shared" si="40"/>
        <v>79.69236087106809</v>
      </c>
      <c r="X44" s="125">
        <f t="shared" si="40"/>
        <v>88.896635872407188</v>
      </c>
      <c r="Y44" s="129"/>
      <c r="Z44" s="125">
        <f>+Z25/(Z25+Z75)*100</f>
        <v>91.972129657679488</v>
      </c>
      <c r="AA44" s="125">
        <f t="shared" si="41"/>
        <v>89.405204460966544</v>
      </c>
      <c r="AB44" s="125">
        <f t="shared" si="41"/>
        <v>94.427978660343797</v>
      </c>
    </row>
    <row r="45" spans="1:33" ht="15" customHeight="1" x14ac:dyDescent="0.25">
      <c r="A45" s="107" t="s">
        <v>74</v>
      </c>
      <c r="B45" s="125">
        <f t="shared" ref="B45:D45" si="42">+B26/(B26+B76)*100</f>
        <v>93.444909344490938</v>
      </c>
      <c r="C45" s="125">
        <f t="shared" si="42"/>
        <v>92.045454545454547</v>
      </c>
      <c r="D45" s="125">
        <f t="shared" si="42"/>
        <v>94.794520547945211</v>
      </c>
      <c r="E45" s="129"/>
      <c r="F45" s="125">
        <f t="shared" ref="F45:H45" si="43">+F26/(F26+F76)*100</f>
        <v>95.833333333333343</v>
      </c>
      <c r="G45" s="125">
        <f t="shared" si="43"/>
        <v>94.117647058823522</v>
      </c>
      <c r="H45" s="125">
        <f t="shared" si="43"/>
        <v>97.590361445783131</v>
      </c>
      <c r="I45" s="129"/>
      <c r="J45" s="125">
        <f t="shared" ref="J45:L45" si="44">+J26/(J26+J76)*100</f>
        <v>89.189189189189193</v>
      </c>
      <c r="K45" s="125">
        <f t="shared" si="44"/>
        <v>90.666666666666657</v>
      </c>
      <c r="L45" s="125">
        <f t="shared" si="44"/>
        <v>87.671232876712324</v>
      </c>
      <c r="M45" s="129"/>
      <c r="N45" s="125">
        <f t="shared" ref="N45:P45" si="45">+N26/(N26+N76)*100</f>
        <v>94.73684210526315</v>
      </c>
      <c r="O45" s="125">
        <f t="shared" si="45"/>
        <v>90</v>
      </c>
      <c r="P45" s="125">
        <f t="shared" si="45"/>
        <v>98.630136986301366</v>
      </c>
      <c r="Q45" s="129"/>
      <c r="R45" s="125">
        <f t="shared" ref="R45:T45" si="46">+R26/(R26+R76)*100</f>
        <v>90.476190476190482</v>
      </c>
      <c r="S45" s="125">
        <f t="shared" si="46"/>
        <v>89.393939393939391</v>
      </c>
      <c r="T45" s="125">
        <f t="shared" si="46"/>
        <v>91.666666666666657</v>
      </c>
      <c r="U45" s="129"/>
      <c r="V45" s="125">
        <f t="shared" ref="V45:X45" si="47">+V26/(V26+V76)*100</f>
        <v>96.031746031746039</v>
      </c>
      <c r="W45" s="125">
        <f t="shared" si="47"/>
        <v>94.915254237288138</v>
      </c>
      <c r="X45" s="125">
        <f t="shared" si="47"/>
        <v>97.014925373134332</v>
      </c>
      <c r="Y45" s="129"/>
      <c r="Z45" s="125">
        <f t="shared" ref="Z45:AB45" si="48">+Z26/(Z26+Z76)*100</f>
        <v>100</v>
      </c>
      <c r="AA45" s="125">
        <f t="shared" si="48"/>
        <v>100</v>
      </c>
      <c r="AB45" s="125">
        <f t="shared" si="48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264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170"/>
      <c r="AD51" s="29"/>
      <c r="AE51" s="326" t="s">
        <v>317</v>
      </c>
      <c r="AF51" s="326"/>
      <c r="AG51" s="107"/>
    </row>
    <row r="52" spans="1:33" s="123" customFormat="1" ht="15" customHeight="1" x14ac:dyDescent="0.2">
      <c r="A52" s="338" t="s">
        <v>131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170"/>
      <c r="AD52" s="30"/>
      <c r="AE52" s="326"/>
      <c r="AF52" s="326"/>
      <c r="AG52" s="107"/>
    </row>
    <row r="53" spans="1:33" s="123" customFormat="1" ht="15" customHeight="1" x14ac:dyDescent="0.25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07"/>
      <c r="AD53" s="107"/>
      <c r="AE53" s="107"/>
      <c r="AF53" s="107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ht="15" customHeight="1" thickBot="1" x14ac:dyDescent="0.3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 t="s">
        <v>76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49">+B68+B74</f>
        <v>76733</v>
      </c>
      <c r="C62" s="151">
        <f t="shared" si="49"/>
        <v>44228</v>
      </c>
      <c r="D62" s="151">
        <f t="shared" si="49"/>
        <v>32505</v>
      </c>
      <c r="E62" s="151"/>
      <c r="F62" s="151">
        <f t="shared" ref="F62:H64" si="50">+F68+F74</f>
        <v>17810</v>
      </c>
      <c r="G62" s="151">
        <f t="shared" si="50"/>
        <v>10169</v>
      </c>
      <c r="H62" s="151">
        <f t="shared" si="50"/>
        <v>7641</v>
      </c>
      <c r="I62" s="151"/>
      <c r="J62" s="151">
        <f t="shared" ref="J62:L64" si="51">+J68+J74</f>
        <v>19642</v>
      </c>
      <c r="K62" s="151">
        <f t="shared" si="51"/>
        <v>11264</v>
      </c>
      <c r="L62" s="151">
        <f t="shared" si="51"/>
        <v>8378</v>
      </c>
      <c r="M62" s="151"/>
      <c r="N62" s="151">
        <f t="shared" ref="N62:P64" si="52">+N68+N74</f>
        <v>13999</v>
      </c>
      <c r="O62" s="151">
        <f t="shared" si="52"/>
        <v>8359</v>
      </c>
      <c r="P62" s="151">
        <f t="shared" si="52"/>
        <v>5640</v>
      </c>
      <c r="Q62" s="151"/>
      <c r="R62" s="151">
        <f t="shared" ref="R62:T64" si="53">+R68+R74</f>
        <v>15790</v>
      </c>
      <c r="S62" s="151">
        <f t="shared" si="53"/>
        <v>8915</v>
      </c>
      <c r="T62" s="151">
        <f t="shared" si="53"/>
        <v>6875</v>
      </c>
      <c r="U62" s="151"/>
      <c r="V62" s="151">
        <f t="shared" ref="V62:X64" si="54">+V68+V74</f>
        <v>8199</v>
      </c>
      <c r="W62" s="151">
        <f t="shared" si="54"/>
        <v>4731</v>
      </c>
      <c r="X62" s="151">
        <f t="shared" si="54"/>
        <v>3468</v>
      </c>
      <c r="Y62" s="151"/>
      <c r="Z62" s="151">
        <f t="shared" ref="Z62:AB64" si="55">+Z68+Z74</f>
        <v>1293</v>
      </c>
      <c r="AA62" s="151">
        <f t="shared" si="55"/>
        <v>790</v>
      </c>
      <c r="AB62" s="151">
        <f t="shared" si="55"/>
        <v>503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49"/>
        <v>70893</v>
      </c>
      <c r="C63" s="114">
        <f t="shared" si="49"/>
        <v>40835</v>
      </c>
      <c r="D63" s="114">
        <f t="shared" si="49"/>
        <v>30058</v>
      </c>
      <c r="E63" s="114"/>
      <c r="F63" s="114">
        <f t="shared" si="50"/>
        <v>16521</v>
      </c>
      <c r="G63" s="114">
        <f t="shared" si="50"/>
        <v>9429</v>
      </c>
      <c r="H63" s="114">
        <f t="shared" si="50"/>
        <v>7092</v>
      </c>
      <c r="I63" s="114"/>
      <c r="J63" s="114">
        <f t="shared" si="51"/>
        <v>18423</v>
      </c>
      <c r="K63" s="114">
        <f t="shared" si="51"/>
        <v>10545</v>
      </c>
      <c r="L63" s="114">
        <f t="shared" si="51"/>
        <v>7878</v>
      </c>
      <c r="M63" s="114"/>
      <c r="N63" s="114">
        <f t="shared" si="52"/>
        <v>12855</v>
      </c>
      <c r="O63" s="114">
        <f t="shared" si="52"/>
        <v>7675</v>
      </c>
      <c r="P63" s="114">
        <f t="shared" si="52"/>
        <v>5180</v>
      </c>
      <c r="Q63" s="114"/>
      <c r="R63" s="114">
        <f t="shared" si="53"/>
        <v>14261</v>
      </c>
      <c r="S63" s="114">
        <f t="shared" si="53"/>
        <v>8030</v>
      </c>
      <c r="T63" s="114">
        <f t="shared" si="53"/>
        <v>6231</v>
      </c>
      <c r="U63" s="114"/>
      <c r="V63" s="114">
        <f t="shared" si="54"/>
        <v>7630</v>
      </c>
      <c r="W63" s="114">
        <f t="shared" si="54"/>
        <v>4419</v>
      </c>
      <c r="X63" s="114">
        <f t="shared" si="54"/>
        <v>3211</v>
      </c>
      <c r="Y63" s="114"/>
      <c r="Z63" s="114">
        <f t="shared" si="55"/>
        <v>1203</v>
      </c>
      <c r="AA63" s="114">
        <f t="shared" si="55"/>
        <v>737</v>
      </c>
      <c r="AB63" s="114">
        <f t="shared" si="55"/>
        <v>466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49"/>
        <v>3232</v>
      </c>
      <c r="C64" s="114">
        <f t="shared" si="49"/>
        <v>1980</v>
      </c>
      <c r="D64" s="114">
        <f t="shared" si="49"/>
        <v>1252</v>
      </c>
      <c r="E64" s="114"/>
      <c r="F64" s="114">
        <f t="shared" si="50"/>
        <v>648</v>
      </c>
      <c r="G64" s="114">
        <f t="shared" si="50"/>
        <v>381</v>
      </c>
      <c r="H64" s="114">
        <f t="shared" si="50"/>
        <v>267</v>
      </c>
      <c r="I64" s="114"/>
      <c r="J64" s="114">
        <f t="shared" si="51"/>
        <v>703</v>
      </c>
      <c r="K64" s="114">
        <f t="shared" si="51"/>
        <v>422</v>
      </c>
      <c r="L64" s="114">
        <f t="shared" si="51"/>
        <v>281</v>
      </c>
      <c r="M64" s="114"/>
      <c r="N64" s="114">
        <f t="shared" si="52"/>
        <v>645</v>
      </c>
      <c r="O64" s="114">
        <f t="shared" si="52"/>
        <v>404</v>
      </c>
      <c r="P64" s="114">
        <f t="shared" si="52"/>
        <v>241</v>
      </c>
      <c r="Q64" s="114"/>
      <c r="R64" s="114">
        <f t="shared" si="53"/>
        <v>911</v>
      </c>
      <c r="S64" s="114">
        <f t="shared" si="53"/>
        <v>588</v>
      </c>
      <c r="T64" s="114">
        <f t="shared" si="53"/>
        <v>323</v>
      </c>
      <c r="U64" s="114"/>
      <c r="V64" s="114">
        <f t="shared" si="54"/>
        <v>325</v>
      </c>
      <c r="W64" s="114">
        <f t="shared" si="54"/>
        <v>185</v>
      </c>
      <c r="X64" s="114">
        <f t="shared" si="54"/>
        <v>140</v>
      </c>
      <c r="Y64" s="114"/>
      <c r="Z64" s="114">
        <f t="shared" si="55"/>
        <v>0</v>
      </c>
      <c r="AA64" s="114">
        <f t="shared" si="55"/>
        <v>0</v>
      </c>
      <c r="AB64" s="114">
        <f t="shared" si="5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2608</v>
      </c>
      <c r="C65" s="114">
        <f>+C71</f>
        <v>1413</v>
      </c>
      <c r="D65" s="114">
        <f>+D71</f>
        <v>1195</v>
      </c>
      <c r="E65" s="114"/>
      <c r="F65" s="114">
        <f>+F71</f>
        <v>641</v>
      </c>
      <c r="G65" s="114">
        <f>+G71</f>
        <v>359</v>
      </c>
      <c r="H65" s="114">
        <f>+H71</f>
        <v>282</v>
      </c>
      <c r="I65" s="114"/>
      <c r="J65" s="114">
        <f>+J71</f>
        <v>516</v>
      </c>
      <c r="K65" s="114">
        <f>+K71</f>
        <v>297</v>
      </c>
      <c r="L65" s="114">
        <f>+L71</f>
        <v>219</v>
      </c>
      <c r="M65" s="114"/>
      <c r="N65" s="114">
        <f>+N71</f>
        <v>499</v>
      </c>
      <c r="O65" s="114">
        <f>+O71</f>
        <v>280</v>
      </c>
      <c r="P65" s="114">
        <f>+P71</f>
        <v>219</v>
      </c>
      <c r="Q65" s="114"/>
      <c r="R65" s="114">
        <f>+R71</f>
        <v>618</v>
      </c>
      <c r="S65" s="114">
        <f>+S71</f>
        <v>297</v>
      </c>
      <c r="T65" s="114">
        <f>+T71</f>
        <v>321</v>
      </c>
      <c r="U65" s="114"/>
      <c r="V65" s="114">
        <f>+V71</f>
        <v>244</v>
      </c>
      <c r="W65" s="114">
        <f>+W71</f>
        <v>127</v>
      </c>
      <c r="X65" s="114">
        <f>+X71</f>
        <v>117</v>
      </c>
      <c r="Y65" s="114"/>
      <c r="Z65" s="114">
        <f>+Z71</f>
        <v>90</v>
      </c>
      <c r="AA65" s="114">
        <f>+AA71</f>
        <v>53</v>
      </c>
      <c r="AB65" s="114">
        <f>+AB71</f>
        <v>37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5">
      <c r="A68" s="136" t="s">
        <v>19</v>
      </c>
      <c r="B68" s="151">
        <v>60338</v>
      </c>
      <c r="C68" s="151">
        <v>33998</v>
      </c>
      <c r="D68" s="151">
        <v>26340</v>
      </c>
      <c r="E68" s="151"/>
      <c r="F68" s="151">
        <v>14099</v>
      </c>
      <c r="G68" s="151">
        <v>7908</v>
      </c>
      <c r="H68" s="151">
        <v>6191</v>
      </c>
      <c r="I68" s="172"/>
      <c r="J68" s="151">
        <v>15416</v>
      </c>
      <c r="K68" s="151">
        <v>8633</v>
      </c>
      <c r="L68" s="151">
        <v>6783</v>
      </c>
      <c r="M68" s="172"/>
      <c r="N68" s="151">
        <v>10855</v>
      </c>
      <c r="O68" s="151">
        <v>6359</v>
      </c>
      <c r="P68" s="151">
        <v>4496</v>
      </c>
      <c r="Q68" s="172"/>
      <c r="R68" s="151">
        <v>12558</v>
      </c>
      <c r="S68" s="151">
        <v>6926</v>
      </c>
      <c r="T68" s="151">
        <v>5632</v>
      </c>
      <c r="U68" s="172"/>
      <c r="V68" s="151">
        <v>6382</v>
      </c>
      <c r="W68" s="151">
        <v>3553</v>
      </c>
      <c r="X68" s="151">
        <v>2829</v>
      </c>
      <c r="Y68" s="172"/>
      <c r="Z68" s="151">
        <v>1028</v>
      </c>
      <c r="AA68" s="151">
        <v>619</v>
      </c>
      <c r="AB68" s="151">
        <v>409</v>
      </c>
      <c r="AC68" s="107"/>
      <c r="AD68" s="107"/>
      <c r="AE68" s="107"/>
      <c r="AF68" s="107"/>
      <c r="AG68" s="107"/>
    </row>
    <row r="69" spans="1:33" ht="15" customHeight="1" x14ac:dyDescent="0.25">
      <c r="A69" s="115" t="s">
        <v>73</v>
      </c>
      <c r="B69" s="118">
        <v>54545</v>
      </c>
      <c r="C69" s="118">
        <v>30633</v>
      </c>
      <c r="D69" s="118">
        <v>23912</v>
      </c>
      <c r="E69" s="118"/>
      <c r="F69" s="118">
        <v>12817</v>
      </c>
      <c r="G69" s="118">
        <v>7173</v>
      </c>
      <c r="H69" s="118">
        <v>5644</v>
      </c>
      <c r="I69" s="118"/>
      <c r="J69" s="118">
        <v>14213</v>
      </c>
      <c r="K69" s="118">
        <v>7921</v>
      </c>
      <c r="L69" s="118">
        <v>6292</v>
      </c>
      <c r="M69" s="118"/>
      <c r="N69" s="118">
        <v>9718</v>
      </c>
      <c r="O69" s="118">
        <v>5681</v>
      </c>
      <c r="P69" s="118">
        <v>4037</v>
      </c>
      <c r="Q69" s="118"/>
      <c r="R69" s="118">
        <v>11041</v>
      </c>
      <c r="S69" s="118">
        <v>6048</v>
      </c>
      <c r="T69" s="118">
        <v>4993</v>
      </c>
      <c r="U69" s="118"/>
      <c r="V69" s="118">
        <v>5818</v>
      </c>
      <c r="W69" s="118">
        <v>3244</v>
      </c>
      <c r="X69" s="118">
        <v>2574</v>
      </c>
      <c r="Y69" s="118"/>
      <c r="Z69" s="118">
        <v>938</v>
      </c>
      <c r="AA69" s="118">
        <v>566</v>
      </c>
      <c r="AB69" s="118">
        <v>372</v>
      </c>
    </row>
    <row r="70" spans="1:33" ht="15" customHeight="1" x14ac:dyDescent="0.25">
      <c r="A70" s="115" t="s">
        <v>74</v>
      </c>
      <c r="B70" s="118">
        <v>3185</v>
      </c>
      <c r="C70" s="118">
        <v>1952</v>
      </c>
      <c r="D70" s="118">
        <v>1233</v>
      </c>
      <c r="E70" s="118"/>
      <c r="F70" s="118">
        <v>641</v>
      </c>
      <c r="G70" s="118">
        <v>376</v>
      </c>
      <c r="H70" s="118">
        <v>265</v>
      </c>
      <c r="I70" s="118"/>
      <c r="J70" s="118">
        <v>687</v>
      </c>
      <c r="K70" s="118">
        <v>415</v>
      </c>
      <c r="L70" s="118">
        <v>272</v>
      </c>
      <c r="M70" s="118"/>
      <c r="N70" s="118">
        <v>638</v>
      </c>
      <c r="O70" s="118">
        <v>398</v>
      </c>
      <c r="P70" s="118">
        <v>240</v>
      </c>
      <c r="Q70" s="118"/>
      <c r="R70" s="118">
        <v>899</v>
      </c>
      <c r="S70" s="118">
        <v>581</v>
      </c>
      <c r="T70" s="118">
        <v>318</v>
      </c>
      <c r="U70" s="118"/>
      <c r="V70" s="118">
        <v>320</v>
      </c>
      <c r="W70" s="118">
        <v>182</v>
      </c>
      <c r="X70" s="118">
        <v>138</v>
      </c>
      <c r="Y70" s="118"/>
      <c r="Z70" s="118">
        <v>0</v>
      </c>
      <c r="AA70" s="118">
        <v>0</v>
      </c>
      <c r="AB70" s="118">
        <v>0</v>
      </c>
    </row>
    <row r="71" spans="1:33" ht="15" customHeight="1" x14ac:dyDescent="0.25">
      <c r="A71" s="115" t="s">
        <v>245</v>
      </c>
      <c r="B71" s="118">
        <v>2608</v>
      </c>
      <c r="C71" s="118">
        <v>1413</v>
      </c>
      <c r="D71" s="118">
        <v>1195</v>
      </c>
      <c r="E71" s="118"/>
      <c r="F71" s="118">
        <v>641</v>
      </c>
      <c r="G71" s="118">
        <v>359</v>
      </c>
      <c r="H71" s="118">
        <v>282</v>
      </c>
      <c r="I71" s="118"/>
      <c r="J71" s="118">
        <v>516</v>
      </c>
      <c r="K71" s="118">
        <v>297</v>
      </c>
      <c r="L71" s="118">
        <v>219</v>
      </c>
      <c r="M71" s="118"/>
      <c r="N71" s="118">
        <v>499</v>
      </c>
      <c r="O71" s="118">
        <v>280</v>
      </c>
      <c r="P71" s="118">
        <v>219</v>
      </c>
      <c r="Q71" s="118"/>
      <c r="R71" s="118">
        <v>618</v>
      </c>
      <c r="S71" s="118">
        <v>297</v>
      </c>
      <c r="T71" s="118">
        <v>321</v>
      </c>
      <c r="U71" s="118"/>
      <c r="V71" s="118">
        <v>244</v>
      </c>
      <c r="W71" s="118">
        <v>127</v>
      </c>
      <c r="X71" s="118">
        <v>117</v>
      </c>
      <c r="Y71" s="118"/>
      <c r="Z71" s="118">
        <v>90</v>
      </c>
      <c r="AA71" s="118">
        <v>53</v>
      </c>
      <c r="AB71" s="118">
        <v>37</v>
      </c>
    </row>
    <row r="72" spans="1:33" ht="15" customHeight="1" x14ac:dyDescent="0.25">
      <c r="A72" s="115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</row>
    <row r="73" spans="1:33" ht="15" customHeight="1" x14ac:dyDescent="0.25">
      <c r="A73" s="124" t="s">
        <v>420</v>
      </c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</row>
    <row r="74" spans="1:33" s="123" customFormat="1" ht="15" customHeight="1" x14ac:dyDescent="0.25">
      <c r="A74" s="136" t="s">
        <v>19</v>
      </c>
      <c r="B74" s="151">
        <v>16395</v>
      </c>
      <c r="C74" s="151">
        <v>10230</v>
      </c>
      <c r="D74" s="151">
        <v>6165</v>
      </c>
      <c r="E74" s="151"/>
      <c r="F74" s="151">
        <v>3711</v>
      </c>
      <c r="G74" s="151">
        <v>2261</v>
      </c>
      <c r="H74" s="151">
        <v>1450</v>
      </c>
      <c r="I74" s="172"/>
      <c r="J74" s="151">
        <v>4226</v>
      </c>
      <c r="K74" s="151">
        <v>2631</v>
      </c>
      <c r="L74" s="151">
        <v>1595</v>
      </c>
      <c r="M74" s="172"/>
      <c r="N74" s="151">
        <v>3144</v>
      </c>
      <c r="O74" s="151">
        <v>2000</v>
      </c>
      <c r="P74" s="151">
        <v>1144</v>
      </c>
      <c r="Q74" s="172"/>
      <c r="R74" s="151">
        <v>3232</v>
      </c>
      <c r="S74" s="151">
        <v>1989</v>
      </c>
      <c r="T74" s="151">
        <v>1243</v>
      </c>
      <c r="U74" s="172"/>
      <c r="V74" s="151">
        <v>1817</v>
      </c>
      <c r="W74" s="151">
        <v>1178</v>
      </c>
      <c r="X74" s="151">
        <v>639</v>
      </c>
      <c r="Y74" s="172"/>
      <c r="Z74" s="151">
        <v>265</v>
      </c>
      <c r="AA74" s="151">
        <v>171</v>
      </c>
      <c r="AB74" s="151">
        <v>94</v>
      </c>
      <c r="AC74" s="107"/>
      <c r="AD74" s="107"/>
      <c r="AE74" s="107"/>
      <c r="AF74" s="107"/>
      <c r="AG74" s="107"/>
    </row>
    <row r="75" spans="1:33" ht="15" customHeight="1" x14ac:dyDescent="0.25">
      <c r="A75" s="115" t="s">
        <v>73</v>
      </c>
      <c r="B75" s="118">
        <v>16348</v>
      </c>
      <c r="C75" s="118">
        <v>10202</v>
      </c>
      <c r="D75" s="118">
        <v>6146</v>
      </c>
      <c r="E75" s="118"/>
      <c r="F75" s="118">
        <v>3704</v>
      </c>
      <c r="G75" s="118">
        <v>2256</v>
      </c>
      <c r="H75" s="118">
        <v>1448</v>
      </c>
      <c r="I75" s="118"/>
      <c r="J75" s="118">
        <v>4210</v>
      </c>
      <c r="K75" s="118">
        <v>2624</v>
      </c>
      <c r="L75" s="118">
        <v>1586</v>
      </c>
      <c r="M75" s="118"/>
      <c r="N75" s="118">
        <v>3137</v>
      </c>
      <c r="O75" s="118">
        <v>1994</v>
      </c>
      <c r="P75" s="118">
        <v>1143</v>
      </c>
      <c r="Q75" s="118"/>
      <c r="R75" s="118">
        <v>3220</v>
      </c>
      <c r="S75" s="118">
        <v>1982</v>
      </c>
      <c r="T75" s="118">
        <v>1238</v>
      </c>
      <c r="U75" s="118"/>
      <c r="V75" s="118">
        <v>1812</v>
      </c>
      <c r="W75" s="118">
        <v>1175</v>
      </c>
      <c r="X75" s="118">
        <v>637</v>
      </c>
      <c r="Y75" s="118"/>
      <c r="Z75" s="118">
        <v>265</v>
      </c>
      <c r="AA75" s="118">
        <v>171</v>
      </c>
      <c r="AB75" s="118">
        <v>94</v>
      </c>
    </row>
    <row r="76" spans="1:33" ht="15" customHeight="1" x14ac:dyDescent="0.25">
      <c r="A76" s="115" t="s">
        <v>74</v>
      </c>
      <c r="B76" s="118">
        <v>47</v>
      </c>
      <c r="C76" s="118">
        <v>28</v>
      </c>
      <c r="D76" s="118">
        <v>19</v>
      </c>
      <c r="E76" s="118"/>
      <c r="F76" s="118">
        <v>7</v>
      </c>
      <c r="G76" s="118">
        <v>5</v>
      </c>
      <c r="H76" s="118">
        <v>2</v>
      </c>
      <c r="I76" s="118"/>
      <c r="J76" s="118">
        <v>16</v>
      </c>
      <c r="K76" s="118">
        <v>7</v>
      </c>
      <c r="L76" s="118">
        <v>9</v>
      </c>
      <c r="M76" s="118"/>
      <c r="N76" s="118">
        <v>7</v>
      </c>
      <c r="O76" s="118">
        <v>6</v>
      </c>
      <c r="P76" s="118">
        <v>1</v>
      </c>
      <c r="Q76" s="118"/>
      <c r="R76" s="118">
        <v>12</v>
      </c>
      <c r="S76" s="118">
        <v>7</v>
      </c>
      <c r="T76" s="118">
        <v>5</v>
      </c>
      <c r="U76" s="118"/>
      <c r="V76" s="118">
        <v>5</v>
      </c>
      <c r="W76" s="118">
        <v>3</v>
      </c>
      <c r="X76" s="118">
        <v>2</v>
      </c>
      <c r="Y76" s="118"/>
      <c r="Z76" s="118">
        <v>0</v>
      </c>
      <c r="AA76" s="118">
        <v>0</v>
      </c>
      <c r="AB76" s="118">
        <v>0</v>
      </c>
    </row>
    <row r="77" spans="1:33" ht="15" customHeight="1" x14ac:dyDescent="0.25">
      <c r="A77" s="115" t="s">
        <v>245</v>
      </c>
      <c r="B77" s="118">
        <f>+'C46-47'!B77+'C54-55'!B77</f>
        <v>0</v>
      </c>
      <c r="C77" s="118">
        <f>+'C46-47'!C77+'C54-55'!C77</f>
        <v>0</v>
      </c>
      <c r="D77" s="118">
        <f>+'C46-47'!D77+'C54-55'!D77</f>
        <v>0</v>
      </c>
      <c r="E77" s="118"/>
      <c r="F77" s="118">
        <f>+'C46-47'!F77+'C54-55'!F77</f>
        <v>0</v>
      </c>
      <c r="G77" s="118">
        <f>+'C46-47'!G77+'C54-55'!G77</f>
        <v>0</v>
      </c>
      <c r="H77" s="118">
        <f>+'C46-47'!H77+'C54-55'!H77</f>
        <v>0</v>
      </c>
      <c r="I77" s="118"/>
      <c r="J77" s="118">
        <f>+'C46-47'!J77+'C54-55'!J77</f>
        <v>0</v>
      </c>
      <c r="K77" s="118">
        <f>+'C46-47'!K77+'C54-55'!K77</f>
        <v>0</v>
      </c>
      <c r="L77" s="118">
        <f>+'C46-47'!L77+'C54-55'!L77</f>
        <v>0</v>
      </c>
      <c r="M77" s="118"/>
      <c r="N77" s="118">
        <f>+'C46-47'!N77+'C54-55'!N77</f>
        <v>0</v>
      </c>
      <c r="O77" s="118">
        <f>+'C46-47'!O77+'C54-55'!O77</f>
        <v>0</v>
      </c>
      <c r="P77" s="118">
        <f>+'C46-47'!P77+'C54-55'!P77</f>
        <v>0</v>
      </c>
      <c r="Q77" s="118"/>
      <c r="R77" s="118">
        <f>+'C46-47'!R77+'C54-55'!R77</f>
        <v>0</v>
      </c>
      <c r="S77" s="118">
        <f>+'C46-47'!S77+'C54-55'!S77</f>
        <v>0</v>
      </c>
      <c r="T77" s="118">
        <f>+'C46-47'!T77+'C54-55'!T77</f>
        <v>0</v>
      </c>
      <c r="U77" s="118"/>
      <c r="V77" s="118">
        <f>+'C46-47'!V77+'C54-55'!V77</f>
        <v>0</v>
      </c>
      <c r="W77" s="118">
        <f>+'C46-47'!W77+'C54-55'!W77</f>
        <v>0</v>
      </c>
      <c r="X77" s="118">
        <f>+'C46-47'!X77+'C54-55'!X77</f>
        <v>0</v>
      </c>
      <c r="Y77" s="118"/>
      <c r="Z77" s="118">
        <f>+'C46-47'!Z77+'C54-55'!Z77</f>
        <v>0</v>
      </c>
      <c r="AA77" s="118">
        <f>+'C46-47'!AA77+'C54-55'!AA77</f>
        <v>0</v>
      </c>
      <c r="AB77" s="118">
        <f>+'C46-47'!AB77+'C54-55'!AB77</f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23.697360131437538</v>
      </c>
      <c r="C81" s="173">
        <f t="shared" ref="C81:D82" si="56">+C62/(C62+C12)*100</f>
        <v>27.260176031162942</v>
      </c>
      <c r="D81" s="173">
        <f t="shared" si="56"/>
        <v>20.119460262441198</v>
      </c>
      <c r="E81" s="173"/>
      <c r="F81" s="173">
        <f>+F62/(F62+F12)*100</f>
        <v>25.471603666995605</v>
      </c>
      <c r="G81" s="173">
        <f t="shared" ref="G81:H82" si="57">+G62/(G62+G12)*100</f>
        <v>28.623300588284966</v>
      </c>
      <c r="H81" s="173">
        <f t="shared" si="57"/>
        <v>22.216084200732684</v>
      </c>
      <c r="I81" s="173"/>
      <c r="J81" s="173">
        <f>+J62/(J62+J12)*100</f>
        <v>28.078451553878264</v>
      </c>
      <c r="K81" s="173">
        <f t="shared" ref="K81:L82" si="58">+K62/(K62+K12)*100</f>
        <v>31.61913316865035</v>
      </c>
      <c r="L81" s="173">
        <f t="shared" si="58"/>
        <v>24.404311098164872</v>
      </c>
      <c r="M81" s="173"/>
      <c r="N81" s="173">
        <f>+N62/(N62+N12)*100</f>
        <v>21.779513348683803</v>
      </c>
      <c r="O81" s="173">
        <f t="shared" ref="O81:P82" si="59">+O62/(O62+O12)*100</f>
        <v>25.800179017870921</v>
      </c>
      <c r="P81" s="173">
        <f t="shared" si="59"/>
        <v>17.693007497568779</v>
      </c>
      <c r="Q81" s="173"/>
      <c r="R81" s="173">
        <f>+R62/(R62+R12)*100</f>
        <v>28.437128552389872</v>
      </c>
      <c r="S81" s="173">
        <f t="shared" ref="S81:T82" si="60">+S62/(S62+S12)*100</f>
        <v>32.502096321411642</v>
      </c>
      <c r="T81" s="173">
        <f t="shared" si="60"/>
        <v>24.46880449870093</v>
      </c>
      <c r="U81" s="173"/>
      <c r="V81" s="173">
        <f>+V62/(V62+V12)*100</f>
        <v>16.196515349057723</v>
      </c>
      <c r="W81" s="173">
        <f t="shared" ref="W81:X82" si="61">+W62/(W62+W12)*100</f>
        <v>19.056634173849996</v>
      </c>
      <c r="X81" s="173">
        <f t="shared" si="61"/>
        <v>13.443944797643045</v>
      </c>
      <c r="Y81" s="173"/>
      <c r="Z81" s="173">
        <f>+Z62/(Z62+Z12)*100</f>
        <v>9.5742317660125877</v>
      </c>
      <c r="AA81" s="173">
        <f t="shared" ref="AA81:AB82" si="62">+AA62/(AA62+AA12)*100</f>
        <v>12.268985867370711</v>
      </c>
      <c r="AB81" s="173">
        <f t="shared" si="62"/>
        <v>7.1185960939711288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24.841701736988355</v>
      </c>
      <c r="C82" s="125">
        <f t="shared" si="56"/>
        <v>28.566331812966954</v>
      </c>
      <c r="D82" s="125">
        <f t="shared" si="56"/>
        <v>21.103551895303692</v>
      </c>
      <c r="E82" s="125"/>
      <c r="F82" s="125">
        <f>+F63/(F63+F13)*100</f>
        <v>26.633886828953734</v>
      </c>
      <c r="G82" s="125">
        <f t="shared" si="57"/>
        <v>29.961868446139178</v>
      </c>
      <c r="H82" s="125">
        <f t="shared" si="57"/>
        <v>23.206806282722514</v>
      </c>
      <c r="I82" s="125"/>
      <c r="J82" s="125">
        <f>+J63/(J63+J13)*100</f>
        <v>29.572377925455072</v>
      </c>
      <c r="K82" s="125">
        <f t="shared" si="58"/>
        <v>33.158291931325074</v>
      </c>
      <c r="L82" s="125">
        <f t="shared" si="58"/>
        <v>25.832896117523607</v>
      </c>
      <c r="M82" s="125"/>
      <c r="N82" s="125">
        <f>+N63/(N63+N13)*100</f>
        <v>22.70599664399894</v>
      </c>
      <c r="O82" s="125">
        <f t="shared" si="59"/>
        <v>26.882661996497376</v>
      </c>
      <c r="P82" s="125">
        <f t="shared" si="59"/>
        <v>18.457153037591308</v>
      </c>
      <c r="Q82" s="125"/>
      <c r="R82" s="125">
        <f>+R63/(R63+R13)*100</f>
        <v>29.665917789981695</v>
      </c>
      <c r="S82" s="125">
        <f t="shared" si="60"/>
        <v>33.964977582268844</v>
      </c>
      <c r="T82" s="125">
        <f t="shared" si="60"/>
        <v>25.505525992632013</v>
      </c>
      <c r="U82" s="125"/>
      <c r="V82" s="125">
        <f>+V63/(V63+V13)*100</f>
        <v>17.423273657289002</v>
      </c>
      <c r="W82" s="125">
        <f t="shared" si="61"/>
        <v>20.565923581700563</v>
      </c>
      <c r="X82" s="125">
        <f t="shared" si="61"/>
        <v>14.395875364268102</v>
      </c>
      <c r="Y82" s="125"/>
      <c r="Z82" s="125">
        <f>+Z63/(Z63+Z13)*100</f>
        <v>9.5688832325803368</v>
      </c>
      <c r="AA82" s="125">
        <f t="shared" si="62"/>
        <v>12.289478072369517</v>
      </c>
      <c r="AB82" s="125">
        <f t="shared" si="62"/>
        <v>7.0874524714828899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63">+B64/(B64+B14)*100</f>
        <v>11.893721940089792</v>
      </c>
      <c r="C83" s="125">
        <f t="shared" si="63"/>
        <v>14.242555028053516</v>
      </c>
      <c r="D83" s="125">
        <f t="shared" si="63"/>
        <v>9.4333936106088014</v>
      </c>
      <c r="E83" s="125"/>
      <c r="F83" s="125">
        <f t="shared" ref="F83:H84" si="64">+F64/(F64+F14)*100</f>
        <v>11.803278688524591</v>
      </c>
      <c r="G83" s="125">
        <f t="shared" si="64"/>
        <v>13.32167832167832</v>
      </c>
      <c r="H83" s="125">
        <f t="shared" si="64"/>
        <v>10.152091254752852</v>
      </c>
      <c r="I83" s="125"/>
      <c r="J83" s="125">
        <f t="shared" ref="J83:L84" si="65">+J64/(J64+J14)*100</f>
        <v>12.965695315381778</v>
      </c>
      <c r="K83" s="125">
        <f t="shared" si="65"/>
        <v>15.407082876962393</v>
      </c>
      <c r="L83" s="125">
        <f t="shared" si="65"/>
        <v>10.47335072679836</v>
      </c>
      <c r="M83" s="125"/>
      <c r="N83" s="125">
        <f t="shared" ref="N83:P84" si="66">+N64/(N64+N14)*100</f>
        <v>11.623715984862137</v>
      </c>
      <c r="O83" s="125">
        <f t="shared" si="66"/>
        <v>14.321162708259482</v>
      </c>
      <c r="P83" s="125">
        <f t="shared" si="66"/>
        <v>8.8343108504398824</v>
      </c>
      <c r="Q83" s="125"/>
      <c r="R83" s="125">
        <f t="shared" ref="R83:T84" si="67">+R64/(R64+R14)*100</f>
        <v>17.266868840030327</v>
      </c>
      <c r="S83" s="125">
        <f t="shared" si="67"/>
        <v>21.250451752800867</v>
      </c>
      <c r="T83" s="125">
        <f t="shared" si="67"/>
        <v>12.87365484256676</v>
      </c>
      <c r="U83" s="125"/>
      <c r="V83" s="125">
        <f t="shared" ref="V83:X84" si="68">+V64/(V64+V14)*100</f>
        <v>6.5616797900262469</v>
      </c>
      <c r="W83" s="125">
        <f t="shared" si="68"/>
        <v>7.4297188755020072</v>
      </c>
      <c r="X83" s="125">
        <f t="shared" si="68"/>
        <v>5.684125050751117</v>
      </c>
      <c r="Y83" s="125"/>
      <c r="Z83" s="125">
        <f t="shared" ref="Z83:AB84" si="69">+Z64/(Z64+Z14)*100</f>
        <v>0</v>
      </c>
      <c r="AA83" s="125">
        <f t="shared" si="69"/>
        <v>0</v>
      </c>
      <c r="AB83" s="125">
        <f t="shared" si="69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63"/>
        <v>23.180161763398811</v>
      </c>
      <c r="C84" s="125">
        <f t="shared" si="63"/>
        <v>26.195773081201335</v>
      </c>
      <c r="D84" s="125">
        <f t="shared" si="63"/>
        <v>20.402936656991631</v>
      </c>
      <c r="E84" s="125"/>
      <c r="F84" s="125">
        <f t="shared" si="64"/>
        <v>26.697209496043318</v>
      </c>
      <c r="G84" s="125">
        <f t="shared" si="64"/>
        <v>29.991645781119463</v>
      </c>
      <c r="H84" s="125">
        <f t="shared" si="64"/>
        <v>23.421926910299003</v>
      </c>
      <c r="I84" s="125"/>
      <c r="J84" s="125">
        <f t="shared" si="65"/>
        <v>23.097582811101162</v>
      </c>
      <c r="K84" s="125">
        <f t="shared" si="65"/>
        <v>27.423822714681439</v>
      </c>
      <c r="L84" s="125">
        <f t="shared" si="65"/>
        <v>19.026933101650741</v>
      </c>
      <c r="M84" s="125"/>
      <c r="N84" s="125">
        <f t="shared" si="66"/>
        <v>23.626893939393938</v>
      </c>
      <c r="O84" s="125">
        <f t="shared" si="66"/>
        <v>27.237354085603112</v>
      </c>
      <c r="P84" s="125">
        <f t="shared" si="66"/>
        <v>20.202952029520297</v>
      </c>
      <c r="Q84" s="125"/>
      <c r="R84" s="125">
        <f t="shared" si="67"/>
        <v>28.374655647382919</v>
      </c>
      <c r="S84" s="125">
        <f t="shared" si="67"/>
        <v>29.117647058823533</v>
      </c>
      <c r="T84" s="125">
        <f t="shared" si="67"/>
        <v>27.720207253886009</v>
      </c>
      <c r="U84" s="125"/>
      <c r="V84" s="125">
        <f t="shared" si="68"/>
        <v>12.999467234949389</v>
      </c>
      <c r="W84" s="125">
        <f t="shared" si="68"/>
        <v>14.958775029446409</v>
      </c>
      <c r="X84" s="125">
        <f t="shared" si="68"/>
        <v>11.381322957198444</v>
      </c>
      <c r="Y84" s="125"/>
      <c r="Z84" s="125">
        <f t="shared" si="69"/>
        <v>20.044543429844097</v>
      </c>
      <c r="AA84" s="125">
        <f t="shared" si="69"/>
        <v>24.423963133640552</v>
      </c>
      <c r="AB84" s="125">
        <f t="shared" si="69"/>
        <v>15.948275862068966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24.614292590991049</v>
      </c>
      <c r="C87" s="173">
        <f t="shared" ref="C87:D88" si="70">+C68/(C68+C18)*100</f>
        <v>27.767296367987328</v>
      </c>
      <c r="D87" s="173">
        <f t="shared" si="70"/>
        <v>21.467867476262274</v>
      </c>
      <c r="E87" s="173"/>
      <c r="F87" s="173">
        <f>+F68/(F68+F18)*100</f>
        <v>26.9806338028169</v>
      </c>
      <c r="G87" s="173">
        <f t="shared" ref="G87:H88" si="71">+G68/(G68+G18)*100</f>
        <v>29.692486764540231</v>
      </c>
      <c r="H87" s="173">
        <f t="shared" si="71"/>
        <v>24.161885805721422</v>
      </c>
      <c r="I87" s="173"/>
      <c r="J87" s="173">
        <f>+J68/(J68+J18)*100</f>
        <v>29.431080565101187</v>
      </c>
      <c r="K87" s="173">
        <f t="shared" ref="K87:L88" si="72">+K68/(K68+K18)*100</f>
        <v>32.519682073303954</v>
      </c>
      <c r="L87" s="173">
        <f t="shared" si="72"/>
        <v>26.257112995006388</v>
      </c>
      <c r="M87" s="173"/>
      <c r="N87" s="173">
        <f>+N68/(N68+N18)*100</f>
        <v>22.346886258363355</v>
      </c>
      <c r="O87" s="173">
        <f t="shared" ref="O87:P88" si="73">+O68/(O68+O18)*100</f>
        <v>26.003925738120554</v>
      </c>
      <c r="P87" s="173">
        <f t="shared" si="73"/>
        <v>18.639359893868413</v>
      </c>
      <c r="Q87" s="173"/>
      <c r="R87" s="173">
        <f>+R68/(R68+R18)*100</f>
        <v>29.367195173284692</v>
      </c>
      <c r="S87" s="173">
        <f t="shared" ref="S87:T88" si="74">+S68/(S68+S18)*100</f>
        <v>32.971531943254305</v>
      </c>
      <c r="T87" s="173">
        <f t="shared" si="74"/>
        <v>25.887111601397315</v>
      </c>
      <c r="U87" s="173"/>
      <c r="V87" s="173">
        <f>+V68/(V68+V18)*100</f>
        <v>16.375439406768788</v>
      </c>
      <c r="W87" s="173">
        <f t="shared" ref="W87:X88" si="75">+W68/(W68+W18)*100</f>
        <v>18.718718718718719</v>
      </c>
      <c r="X87" s="173">
        <f t="shared" si="75"/>
        <v>14.150660264105641</v>
      </c>
      <c r="Y87" s="173"/>
      <c r="Z87" s="173">
        <f>+Z68/(Z68+Z18)*100</f>
        <v>10.090302316450726</v>
      </c>
      <c r="AA87" s="173">
        <f t="shared" ref="AA87:AB88" si="76">+AA68/(AA68+AA18)*100</f>
        <v>12.847654628476546</v>
      </c>
      <c r="AB87" s="173">
        <f t="shared" si="76"/>
        <v>7.6163873370577289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26.296124883090837</v>
      </c>
      <c r="C88" s="125">
        <f t="shared" si="70"/>
        <v>29.598531330015941</v>
      </c>
      <c r="D88" s="125">
        <f t="shared" si="70"/>
        <v>23.007572331643107</v>
      </c>
      <c r="E88" s="129"/>
      <c r="F88" s="125">
        <f>+F69/(F69+F19)*100</f>
        <v>28.780904048682999</v>
      </c>
      <c r="G88" s="125">
        <f t="shared" si="71"/>
        <v>31.653501610696793</v>
      </c>
      <c r="H88" s="125">
        <f t="shared" si="71"/>
        <v>25.804681784930505</v>
      </c>
      <c r="I88" s="129"/>
      <c r="J88" s="125">
        <f>+J69/(J69+J19)*100</f>
        <v>31.67454091638438</v>
      </c>
      <c r="K88" s="125">
        <f t="shared" si="72"/>
        <v>34.741228070175438</v>
      </c>
      <c r="L88" s="125">
        <f t="shared" si="72"/>
        <v>28.506705328017397</v>
      </c>
      <c r="M88" s="129"/>
      <c r="N88" s="125">
        <f>+N69/(N69+N19)*100</f>
        <v>23.67529904743343</v>
      </c>
      <c r="O88" s="125">
        <f t="shared" si="73"/>
        <v>27.490926687636097</v>
      </c>
      <c r="P88" s="125">
        <f t="shared" si="73"/>
        <v>19.806692179373957</v>
      </c>
      <c r="Q88" s="129"/>
      <c r="R88" s="125">
        <f>+R69/(R69+R19)*100</f>
        <v>31.159338488457415</v>
      </c>
      <c r="S88" s="125">
        <f t="shared" si="74"/>
        <v>34.989875614694824</v>
      </c>
      <c r="T88" s="125">
        <f t="shared" si="74"/>
        <v>27.51115763953937</v>
      </c>
      <c r="U88" s="129"/>
      <c r="V88" s="125">
        <f>+V69/(V69+V19)*100</f>
        <v>18.029687935789767</v>
      </c>
      <c r="W88" s="125">
        <f t="shared" si="75"/>
        <v>20.661104388255524</v>
      </c>
      <c r="X88" s="125">
        <f t="shared" si="75"/>
        <v>15.535972959922741</v>
      </c>
      <c r="Y88" s="129"/>
      <c r="Z88" s="125">
        <f>+Z69/(Z69+Z19)*100</f>
        <v>10.117570920073348</v>
      </c>
      <c r="AA88" s="125">
        <f t="shared" si="76"/>
        <v>12.913529545973077</v>
      </c>
      <c r="AB88" s="125">
        <f t="shared" si="76"/>
        <v>7.6104746317512282</v>
      </c>
    </row>
    <row r="89" spans="1:33" ht="15" customHeight="1" x14ac:dyDescent="0.25">
      <c r="A89" s="107" t="s">
        <v>74</v>
      </c>
      <c r="B89" s="125">
        <f t="shared" ref="B89:D90" si="77">+B70/(B70+B20)*100</f>
        <v>12.038401935215633</v>
      </c>
      <c r="C89" s="125">
        <f t="shared" si="77"/>
        <v>14.405904059040592</v>
      </c>
      <c r="D89" s="125">
        <f t="shared" si="77"/>
        <v>9.5529557604400708</v>
      </c>
      <c r="E89" s="129"/>
      <c r="F89" s="125">
        <f t="shared" ref="F89:H90" si="78">+F70/(F70+F20)*100</f>
        <v>12.04434423149192</v>
      </c>
      <c r="G89" s="125">
        <f t="shared" si="78"/>
        <v>13.54954954954955</v>
      </c>
      <c r="H89" s="125">
        <f t="shared" si="78"/>
        <v>10.404397330192383</v>
      </c>
      <c r="I89" s="129"/>
      <c r="J89" s="125">
        <f t="shared" ref="J89:L90" si="79">+J70/(J70+J20)*100</f>
        <v>13.026166097838454</v>
      </c>
      <c r="K89" s="125">
        <f t="shared" si="79"/>
        <v>15.578078078078079</v>
      </c>
      <c r="L89" s="125">
        <f t="shared" si="79"/>
        <v>10.421455938697317</v>
      </c>
      <c r="M89" s="129"/>
      <c r="N89" s="125">
        <f t="shared" ref="N89:P90" si="80">+N70/(N70+N20)*100</f>
        <v>11.779911373707533</v>
      </c>
      <c r="O89" s="125">
        <f t="shared" si="80"/>
        <v>14.41506700470844</v>
      </c>
      <c r="P89" s="125">
        <f t="shared" si="80"/>
        <v>9.0395480225988702</v>
      </c>
      <c r="Q89" s="129"/>
      <c r="R89" s="125">
        <f t="shared" ref="R89:T90" si="81">+R70/(R70+R20)*100</f>
        <v>17.456310679611651</v>
      </c>
      <c r="S89" s="125">
        <f t="shared" si="81"/>
        <v>21.510551647537948</v>
      </c>
      <c r="T89" s="125">
        <f t="shared" si="81"/>
        <v>12.984891792568396</v>
      </c>
      <c r="U89" s="129"/>
      <c r="V89" s="125">
        <f t="shared" ref="V89:X90" si="82">+V70/(V70+V20)*100</f>
        <v>6.6293764242800908</v>
      </c>
      <c r="W89" s="125">
        <f t="shared" si="82"/>
        <v>7.4866310160427805</v>
      </c>
      <c r="X89" s="125">
        <f t="shared" si="82"/>
        <v>5.7595993322203674</v>
      </c>
      <c r="Y89" s="129"/>
      <c r="Z89" s="125">
        <f t="shared" ref="Z89:AB90" si="83">+Z70/(Z70+Z20)*100</f>
        <v>0</v>
      </c>
      <c r="AA89" s="125">
        <f t="shared" si="83"/>
        <v>0</v>
      </c>
      <c r="AB89" s="125">
        <f t="shared" si="83"/>
        <v>0</v>
      </c>
    </row>
    <row r="90" spans="1:33" ht="15" customHeight="1" x14ac:dyDescent="0.25">
      <c r="A90" s="107" t="s">
        <v>245</v>
      </c>
      <c r="B90" s="125">
        <f t="shared" si="77"/>
        <v>23.180161763398811</v>
      </c>
      <c r="C90" s="125">
        <f t="shared" si="77"/>
        <v>26.195773081201335</v>
      </c>
      <c r="D90" s="125">
        <f t="shared" si="77"/>
        <v>20.402936656991631</v>
      </c>
      <c r="E90" s="129"/>
      <c r="F90" s="125">
        <f t="shared" si="78"/>
        <v>26.697209496043318</v>
      </c>
      <c r="G90" s="125">
        <f t="shared" si="78"/>
        <v>29.991645781119463</v>
      </c>
      <c r="H90" s="125">
        <f t="shared" si="78"/>
        <v>23.421926910299003</v>
      </c>
      <c r="I90" s="129"/>
      <c r="J90" s="125">
        <f t="shared" si="79"/>
        <v>23.097582811101162</v>
      </c>
      <c r="K90" s="125">
        <f t="shared" si="79"/>
        <v>27.423822714681439</v>
      </c>
      <c r="L90" s="125">
        <f t="shared" si="79"/>
        <v>19.026933101650741</v>
      </c>
      <c r="M90" s="129"/>
      <c r="N90" s="125">
        <f t="shared" si="80"/>
        <v>23.626893939393938</v>
      </c>
      <c r="O90" s="125">
        <f t="shared" si="80"/>
        <v>27.237354085603112</v>
      </c>
      <c r="P90" s="125">
        <f t="shared" si="80"/>
        <v>20.202952029520297</v>
      </c>
      <c r="Q90" s="129"/>
      <c r="R90" s="125">
        <f t="shared" si="81"/>
        <v>28.374655647382919</v>
      </c>
      <c r="S90" s="125">
        <f t="shared" si="81"/>
        <v>29.117647058823533</v>
      </c>
      <c r="T90" s="125">
        <f t="shared" si="81"/>
        <v>27.720207253886009</v>
      </c>
      <c r="U90" s="129"/>
      <c r="V90" s="125">
        <f t="shared" si="82"/>
        <v>12.999467234949389</v>
      </c>
      <c r="W90" s="125">
        <f t="shared" si="82"/>
        <v>14.958775029446409</v>
      </c>
      <c r="X90" s="125">
        <f t="shared" si="82"/>
        <v>11.381322957198444</v>
      </c>
      <c r="Y90" s="129"/>
      <c r="Z90" s="125">
        <f t="shared" si="83"/>
        <v>20.044543429844097</v>
      </c>
      <c r="AA90" s="125">
        <f t="shared" si="83"/>
        <v>24.423963133640552</v>
      </c>
      <c r="AB90" s="125">
        <f t="shared" si="83"/>
        <v>15.948275862068966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20.840218634803609</v>
      </c>
      <c r="C93" s="173">
        <f t="shared" ref="C93:D94" si="84">+C74/(C74+C24)*100</f>
        <v>25.700288908428586</v>
      </c>
      <c r="D93" s="173">
        <f t="shared" si="84"/>
        <v>15.862601312234659</v>
      </c>
      <c r="E93" s="173"/>
      <c r="F93" s="173">
        <f>+F74/(F74+F24)*100</f>
        <v>21.007642230399096</v>
      </c>
      <c r="G93" s="173">
        <f t="shared" ref="G93:H94" si="85">+G74/(G74+G24)*100</f>
        <v>25.421632561277264</v>
      </c>
      <c r="H93" s="173">
        <f t="shared" si="85"/>
        <v>16.531752365750769</v>
      </c>
      <c r="I93" s="173"/>
      <c r="J93" s="173">
        <f>+J74/(J74+J24)*100</f>
        <v>24.046887447365425</v>
      </c>
      <c r="K93" s="173">
        <f t="shared" ref="K93:L94" si="86">+K74/(K74+K24)*100</f>
        <v>28.985347581800152</v>
      </c>
      <c r="L93" s="173">
        <f t="shared" si="86"/>
        <v>18.771331058020476</v>
      </c>
      <c r="M93" s="173"/>
      <c r="N93" s="173">
        <f>+N74/(N74+N24)*100</f>
        <v>20.024202280109545</v>
      </c>
      <c r="O93" s="173">
        <f t="shared" ref="O93:P94" si="87">+O74/(O74+O24)*100</f>
        <v>25.173064820641912</v>
      </c>
      <c r="P93" s="173">
        <f t="shared" si="87"/>
        <v>14.7498710675606</v>
      </c>
      <c r="Q93" s="173"/>
      <c r="R93" s="173">
        <f>+R74/(R74+R24)*100</f>
        <v>25.321215919774364</v>
      </c>
      <c r="S93" s="173">
        <f t="shared" ref="S93:T94" si="88">+S74/(S74+S24)*100</f>
        <v>30.966837926202711</v>
      </c>
      <c r="T93" s="173">
        <f t="shared" si="88"/>
        <v>19.602586342848131</v>
      </c>
      <c r="U93" s="173"/>
      <c r="V93" s="173">
        <f>+V74/(V74+V24)*100</f>
        <v>15.597905399605116</v>
      </c>
      <c r="W93" s="173">
        <f t="shared" ref="W93:X94" si="89">+W74/(W74+W24)*100</f>
        <v>20.153977758768178</v>
      </c>
      <c r="X93" s="173">
        <f t="shared" si="89"/>
        <v>11.009648518263267</v>
      </c>
      <c r="Y93" s="173"/>
      <c r="Z93" s="173">
        <f>+Z74/(Z74+Z24)*100</f>
        <v>7.9891468194151338</v>
      </c>
      <c r="AA93" s="173">
        <f t="shared" ref="AA93:AB94" si="90">+AA74/(AA74+AA24)*100</f>
        <v>10.549043800123382</v>
      </c>
      <c r="AB93" s="173">
        <f t="shared" si="90"/>
        <v>5.5424528301886795</v>
      </c>
    </row>
    <row r="94" spans="1:33" ht="15" customHeight="1" x14ac:dyDescent="0.25">
      <c r="A94" s="107" t="s">
        <v>73</v>
      </c>
      <c r="B94" s="125">
        <f>+B75/(B75+B25)*100</f>
        <v>20.971611098995549</v>
      </c>
      <c r="C94" s="125">
        <f t="shared" si="84"/>
        <v>25.858616581755506</v>
      </c>
      <c r="D94" s="125">
        <f t="shared" si="84"/>
        <v>15.963636363636363</v>
      </c>
      <c r="E94" s="129"/>
      <c r="F94" s="125">
        <f>+F75/(F75+F25)*100</f>
        <v>21.169343315997029</v>
      </c>
      <c r="G94" s="125">
        <f t="shared" si="85"/>
        <v>25.610171415597684</v>
      </c>
      <c r="H94" s="125">
        <f t="shared" si="85"/>
        <v>16.666666666666664</v>
      </c>
      <c r="I94" s="129"/>
      <c r="J94" s="125">
        <f>+J75/(J75+J25)*100</f>
        <v>24.159302192126709</v>
      </c>
      <c r="K94" s="125">
        <f t="shared" si="86"/>
        <v>29.149077982670519</v>
      </c>
      <c r="L94" s="125">
        <f t="shared" si="86"/>
        <v>18.827160493827162</v>
      </c>
      <c r="M94" s="129"/>
      <c r="N94" s="125">
        <f>+N75/(N75+N25)*100</f>
        <v>20.150308324768755</v>
      </c>
      <c r="O94" s="125">
        <f t="shared" si="87"/>
        <v>25.288522511097021</v>
      </c>
      <c r="P94" s="125">
        <f t="shared" si="87"/>
        <v>14.877001171417415</v>
      </c>
      <c r="Q94" s="129"/>
      <c r="R94" s="125">
        <f>+R75/(R75+R25)*100</f>
        <v>25.478714986548507</v>
      </c>
      <c r="S94" s="125">
        <f t="shared" si="88"/>
        <v>31.178228724240991</v>
      </c>
      <c r="T94" s="125">
        <f t="shared" si="88"/>
        <v>19.710237223372072</v>
      </c>
      <c r="U94" s="129"/>
      <c r="V94" s="125">
        <f>+V75/(V75+V25)*100</f>
        <v>15.725071595938559</v>
      </c>
      <c r="W94" s="125">
        <f t="shared" si="89"/>
        <v>20.307639128931903</v>
      </c>
      <c r="X94" s="125">
        <f t="shared" si="89"/>
        <v>11.103364127592819</v>
      </c>
      <c r="Y94" s="129"/>
      <c r="Z94" s="125">
        <f>+Z75/(Z75+Z25)*100</f>
        <v>8.027870342320508</v>
      </c>
      <c r="AA94" s="125">
        <f t="shared" si="90"/>
        <v>10.594795539033457</v>
      </c>
      <c r="AB94" s="125">
        <f t="shared" si="90"/>
        <v>5.5720213396561951</v>
      </c>
    </row>
    <row r="95" spans="1:33" ht="15" customHeight="1" x14ac:dyDescent="0.25">
      <c r="A95" s="107" t="s">
        <v>74</v>
      </c>
      <c r="B95" s="125">
        <f t="shared" ref="B95:D95" si="91">+B76/(B76+B26)*100</f>
        <v>6.5550906555090656</v>
      </c>
      <c r="C95" s="125">
        <f t="shared" si="91"/>
        <v>7.9545454545454541</v>
      </c>
      <c r="D95" s="125">
        <f t="shared" si="91"/>
        <v>5.2054794520547949</v>
      </c>
      <c r="E95" s="129"/>
      <c r="F95" s="125">
        <f t="shared" ref="F95:H95" si="92">+F76/(F76+F26)*100</f>
        <v>4.1666666666666661</v>
      </c>
      <c r="G95" s="125">
        <f t="shared" si="92"/>
        <v>5.8823529411764701</v>
      </c>
      <c r="H95" s="125">
        <f t="shared" si="92"/>
        <v>2.4096385542168677</v>
      </c>
      <c r="I95" s="129"/>
      <c r="J95" s="125">
        <f t="shared" ref="J95:L95" si="93">+J76/(J76+J26)*100</f>
        <v>10.810810810810811</v>
      </c>
      <c r="K95" s="125">
        <f t="shared" si="93"/>
        <v>9.3333333333333339</v>
      </c>
      <c r="L95" s="125">
        <f t="shared" si="93"/>
        <v>12.328767123287671</v>
      </c>
      <c r="M95" s="129"/>
      <c r="N95" s="125">
        <f t="shared" ref="N95:P95" si="94">+N76/(N76+N26)*100</f>
        <v>5.2631578947368416</v>
      </c>
      <c r="O95" s="125">
        <f t="shared" si="94"/>
        <v>10</v>
      </c>
      <c r="P95" s="125">
        <f t="shared" si="94"/>
        <v>1.3698630136986301</v>
      </c>
      <c r="Q95" s="129"/>
      <c r="R95" s="125">
        <f t="shared" ref="R95:T95" si="95">+R76/(R76+R26)*100</f>
        <v>9.5238095238095237</v>
      </c>
      <c r="S95" s="125">
        <f t="shared" si="95"/>
        <v>10.606060606060606</v>
      </c>
      <c r="T95" s="125">
        <f t="shared" si="95"/>
        <v>8.3333333333333321</v>
      </c>
      <c r="U95" s="129"/>
      <c r="V95" s="125">
        <f t="shared" ref="V95:X95" si="96">+V76/(V76+V26)*100</f>
        <v>3.9682539682539679</v>
      </c>
      <c r="W95" s="125">
        <f t="shared" si="96"/>
        <v>5.0847457627118651</v>
      </c>
      <c r="X95" s="125">
        <f t="shared" si="96"/>
        <v>2.9850746268656714</v>
      </c>
      <c r="Y95" s="129"/>
      <c r="Z95" s="125">
        <f t="shared" ref="Z95:AB95" si="97">+Z76/(Z76+Z26)*100</f>
        <v>0</v>
      </c>
      <c r="AA95" s="125">
        <f t="shared" si="97"/>
        <v>0</v>
      </c>
      <c r="AB95" s="125">
        <f t="shared" si="97"/>
        <v>0</v>
      </c>
    </row>
    <row r="96" spans="1:33" ht="15" customHeight="1" thickBot="1" x14ac:dyDescent="0.3">
      <c r="A96" s="122" t="s">
        <v>245</v>
      </c>
      <c r="B96" s="131">
        <v>0</v>
      </c>
      <c r="C96" s="131">
        <v>0</v>
      </c>
      <c r="D96" s="131">
        <v>0</v>
      </c>
      <c r="E96" s="132"/>
      <c r="F96" s="131">
        <v>0</v>
      </c>
      <c r="G96" s="131">
        <v>0</v>
      </c>
      <c r="H96" s="131">
        <v>0</v>
      </c>
      <c r="I96" s="132"/>
      <c r="J96" s="131">
        <v>0</v>
      </c>
      <c r="K96" s="131">
        <v>0</v>
      </c>
      <c r="L96" s="131">
        <v>0</v>
      </c>
      <c r="M96" s="132"/>
      <c r="N96" s="131">
        <v>0</v>
      </c>
      <c r="O96" s="131">
        <v>0</v>
      </c>
      <c r="P96" s="131">
        <v>0</v>
      </c>
      <c r="Q96" s="132"/>
      <c r="R96" s="131">
        <v>0</v>
      </c>
      <c r="S96" s="131">
        <v>0</v>
      </c>
      <c r="T96" s="131">
        <v>0</v>
      </c>
      <c r="U96" s="132"/>
      <c r="V96" s="131">
        <v>0</v>
      </c>
      <c r="W96" s="131">
        <v>0</v>
      </c>
      <c r="X96" s="131">
        <v>0</v>
      </c>
      <c r="Y96" s="132"/>
      <c r="Z96" s="131">
        <v>0</v>
      </c>
      <c r="AA96" s="131">
        <v>0</v>
      </c>
      <c r="AB96" s="131">
        <v>0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E1:AF2"/>
    <mergeCell ref="AE51:AF52"/>
    <mergeCell ref="A29:AB29"/>
    <mergeCell ref="A47:AB47"/>
    <mergeCell ref="A48:AB48"/>
    <mergeCell ref="A1:AB1"/>
    <mergeCell ref="A2:AB2"/>
    <mergeCell ref="F7:H7"/>
    <mergeCell ref="J7:L7"/>
    <mergeCell ref="A3:AB3"/>
    <mergeCell ref="A4:AB4"/>
    <mergeCell ref="A5:AB5"/>
    <mergeCell ref="A51:AB51"/>
    <mergeCell ref="A52:AB52"/>
    <mergeCell ref="N7:P7"/>
    <mergeCell ref="R7:T7"/>
    <mergeCell ref="V7:X7"/>
    <mergeCell ref="Z7:AB7"/>
    <mergeCell ref="A10:AB10"/>
    <mergeCell ref="A7:A8"/>
    <mergeCell ref="B7:D7"/>
    <mergeCell ref="A60:AB60"/>
    <mergeCell ref="A79:AB79"/>
    <mergeCell ref="A97:AB97"/>
    <mergeCell ref="A98:AB98"/>
    <mergeCell ref="A53:AB53"/>
    <mergeCell ref="A54:AB54"/>
    <mergeCell ref="R57:T57"/>
    <mergeCell ref="V57:X57"/>
    <mergeCell ref="Z57:AB57"/>
    <mergeCell ref="A55:AB55"/>
    <mergeCell ref="A57:A58"/>
    <mergeCell ref="B57:D57"/>
    <mergeCell ref="F57:H57"/>
    <mergeCell ref="J57:L57"/>
    <mergeCell ref="N57:P5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sqref="A1:B1"/>
    </sheetView>
  </sheetViews>
  <sheetFormatPr baseColWidth="10" defaultRowHeight="15" customHeight="1" x14ac:dyDescent="0.25"/>
  <cols>
    <col min="1" max="1" width="17.7109375" style="123" customWidth="1"/>
    <col min="2" max="4" width="8" style="123" customWidth="1"/>
    <col min="5" max="5" width="1.42578125" style="123" customWidth="1"/>
    <col min="6" max="8" width="7" style="123" customWidth="1"/>
    <col min="9" max="9" width="1.42578125" style="123" customWidth="1"/>
    <col min="10" max="12" width="7" style="123" customWidth="1"/>
    <col min="13" max="13" width="1.85546875" style="123" customWidth="1"/>
    <col min="14" max="16" width="7" style="123" customWidth="1"/>
    <col min="17" max="17" width="1.5703125" style="123" customWidth="1"/>
    <col min="18" max="20" width="7" style="123" customWidth="1"/>
    <col min="21" max="21" width="1.140625" style="123" customWidth="1"/>
    <col min="22" max="24" width="7" style="123" customWidth="1"/>
    <col min="25" max="25" width="1.42578125" style="123" customWidth="1"/>
    <col min="26" max="26" width="7" style="123" customWidth="1"/>
    <col min="27" max="28" width="6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38" t="s">
        <v>268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D1" s="29"/>
      <c r="AE1" s="326" t="s">
        <v>317</v>
      </c>
      <c r="AF1" s="326"/>
    </row>
    <row r="2" spans="1:32" ht="15" customHeight="1" x14ac:dyDescent="0.2">
      <c r="A2" s="338" t="s">
        <v>132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D2" s="30"/>
      <c r="AE2" s="326"/>
      <c r="AF2" s="326"/>
    </row>
    <row r="3" spans="1:32" ht="15" customHeight="1" x14ac:dyDescent="0.25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</row>
    <row r="4" spans="1:32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</row>
    <row r="5" spans="1:32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45" t="s">
        <v>242</v>
      </c>
      <c r="B8" s="343" t="s">
        <v>19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2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323804</v>
      </c>
      <c r="C11" s="152">
        <f>SUM(C13:C39)</f>
        <v>162244</v>
      </c>
      <c r="D11" s="152">
        <f>SUM(D13:D39)</f>
        <v>161560</v>
      </c>
      <c r="E11" s="152"/>
      <c r="F11" s="152">
        <f>SUM(F13:F39)</f>
        <v>69921</v>
      </c>
      <c r="G11" s="152">
        <f>SUM(G13:G39)</f>
        <v>35527</v>
      </c>
      <c r="H11" s="152">
        <f>SUM(H13:H39)</f>
        <v>34394</v>
      </c>
      <c r="I11" s="152"/>
      <c r="J11" s="152">
        <f>SUM(J13:J39)</f>
        <v>69954</v>
      </c>
      <c r="K11" s="152">
        <f>SUM(K13:K39)</f>
        <v>35624</v>
      </c>
      <c r="L11" s="152">
        <f>SUM(L13:L39)</f>
        <v>34330</v>
      </c>
      <c r="M11" s="152"/>
      <c r="N11" s="152">
        <f>SUM(N13:N39)</f>
        <v>64276</v>
      </c>
      <c r="O11" s="152">
        <f>SUM(O13:O39)</f>
        <v>32399</v>
      </c>
      <c r="P11" s="152">
        <f>SUM(P13:P39)</f>
        <v>31877</v>
      </c>
      <c r="Q11" s="152"/>
      <c r="R11" s="152">
        <f>SUM(R13:R39)</f>
        <v>55526</v>
      </c>
      <c r="S11" s="152">
        <f>SUM(S13:S39)</f>
        <v>27429</v>
      </c>
      <c r="T11" s="152">
        <f>SUM(T13:T39)</f>
        <v>28097</v>
      </c>
      <c r="U11" s="152"/>
      <c r="V11" s="152">
        <f>SUM(V13:V39)</f>
        <v>50622</v>
      </c>
      <c r="W11" s="152">
        <f>SUM(W13:W39)</f>
        <v>24826</v>
      </c>
      <c r="X11" s="152">
        <f>SUM(X13:X39)</f>
        <v>25796</v>
      </c>
      <c r="Y11" s="152"/>
      <c r="Z11" s="152">
        <f>SUM(Z13:Z39)</f>
        <v>13505</v>
      </c>
      <c r="AA11" s="152">
        <f>SUM(AA13:AA39)</f>
        <v>6439</v>
      </c>
      <c r="AB11" s="152">
        <f>SUM(AB13:AB39)</f>
        <v>7066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5">
      <c r="A13" s="107" t="s">
        <v>79</v>
      </c>
      <c r="B13" s="171">
        <v>20977</v>
      </c>
      <c r="C13" s="171">
        <v>10651</v>
      </c>
      <c r="D13" s="171">
        <v>10326</v>
      </c>
      <c r="E13" s="118"/>
      <c r="F13" s="171">
        <v>4276</v>
      </c>
      <c r="G13" s="171">
        <v>2175</v>
      </c>
      <c r="H13" s="171">
        <v>2101</v>
      </c>
      <c r="I13" s="118"/>
      <c r="J13" s="171">
        <v>4416</v>
      </c>
      <c r="K13" s="171">
        <v>2252</v>
      </c>
      <c r="L13" s="171">
        <v>2164</v>
      </c>
      <c r="M13" s="118"/>
      <c r="N13" s="171">
        <v>4441</v>
      </c>
      <c r="O13" s="171">
        <v>2270</v>
      </c>
      <c r="P13" s="171">
        <v>2171</v>
      </c>
      <c r="Q13" s="118"/>
      <c r="R13" s="171">
        <v>3628</v>
      </c>
      <c r="S13" s="171">
        <v>1854</v>
      </c>
      <c r="T13" s="171">
        <v>1774</v>
      </c>
      <c r="U13" s="118"/>
      <c r="V13" s="171">
        <v>3323</v>
      </c>
      <c r="W13" s="171">
        <v>1691</v>
      </c>
      <c r="X13" s="171">
        <v>1632</v>
      </c>
      <c r="Y13" s="118"/>
      <c r="Z13" s="171">
        <v>893</v>
      </c>
      <c r="AA13" s="171">
        <v>409</v>
      </c>
      <c r="AB13" s="171">
        <v>484</v>
      </c>
    </row>
    <row r="14" spans="1:32" ht="15" customHeight="1" x14ac:dyDescent="0.25">
      <c r="A14" s="107" t="s">
        <v>80</v>
      </c>
      <c r="B14" s="171">
        <v>22520</v>
      </c>
      <c r="C14" s="171">
        <v>11322</v>
      </c>
      <c r="D14" s="171">
        <v>11198</v>
      </c>
      <c r="E14" s="118"/>
      <c r="F14" s="171">
        <v>4535</v>
      </c>
      <c r="G14" s="171">
        <v>2368</v>
      </c>
      <c r="H14" s="171">
        <v>2167</v>
      </c>
      <c r="I14" s="118"/>
      <c r="J14" s="171">
        <v>4562</v>
      </c>
      <c r="K14" s="171">
        <v>2299</v>
      </c>
      <c r="L14" s="171">
        <v>2263</v>
      </c>
      <c r="M14" s="118"/>
      <c r="N14" s="171">
        <v>4489</v>
      </c>
      <c r="O14" s="171">
        <v>2282</v>
      </c>
      <c r="P14" s="171">
        <v>2207</v>
      </c>
      <c r="Q14" s="118"/>
      <c r="R14" s="171">
        <v>4159</v>
      </c>
      <c r="S14" s="171">
        <v>2109</v>
      </c>
      <c r="T14" s="171">
        <v>2050</v>
      </c>
      <c r="U14" s="118"/>
      <c r="V14" s="171">
        <v>4024</v>
      </c>
      <c r="W14" s="171">
        <v>1942</v>
      </c>
      <c r="X14" s="171">
        <v>2082</v>
      </c>
      <c r="Y14" s="118"/>
      <c r="Z14" s="171">
        <v>751</v>
      </c>
      <c r="AA14" s="171">
        <v>322</v>
      </c>
      <c r="AB14" s="171">
        <v>429</v>
      </c>
    </row>
    <row r="15" spans="1:32" ht="15" customHeight="1" x14ac:dyDescent="0.25">
      <c r="A15" s="107" t="s">
        <v>81</v>
      </c>
      <c r="B15" s="171">
        <v>17890</v>
      </c>
      <c r="C15" s="171">
        <v>8588</v>
      </c>
      <c r="D15" s="171">
        <v>9302</v>
      </c>
      <c r="E15" s="118"/>
      <c r="F15" s="171">
        <v>3993</v>
      </c>
      <c r="G15" s="171">
        <v>2008</v>
      </c>
      <c r="H15" s="171">
        <v>1985</v>
      </c>
      <c r="I15" s="118"/>
      <c r="J15" s="171">
        <v>3875</v>
      </c>
      <c r="K15" s="171">
        <v>1939</v>
      </c>
      <c r="L15" s="171">
        <v>1936</v>
      </c>
      <c r="M15" s="118"/>
      <c r="N15" s="171">
        <v>3497</v>
      </c>
      <c r="O15" s="171">
        <v>1711</v>
      </c>
      <c r="P15" s="171">
        <v>1786</v>
      </c>
      <c r="Q15" s="118"/>
      <c r="R15" s="171">
        <v>3091</v>
      </c>
      <c r="S15" s="171">
        <v>1404</v>
      </c>
      <c r="T15" s="171">
        <v>1687</v>
      </c>
      <c r="U15" s="118"/>
      <c r="V15" s="171">
        <v>2815</v>
      </c>
      <c r="W15" s="171">
        <v>1272</v>
      </c>
      <c r="X15" s="171">
        <v>1543</v>
      </c>
      <c r="Y15" s="118"/>
      <c r="Z15" s="171">
        <v>619</v>
      </c>
      <c r="AA15" s="171">
        <v>254</v>
      </c>
      <c r="AB15" s="171">
        <v>365</v>
      </c>
    </row>
    <row r="16" spans="1:32" ht="15" customHeight="1" x14ac:dyDescent="0.25">
      <c r="A16" s="107" t="s">
        <v>82</v>
      </c>
      <c r="B16" s="171">
        <v>22410</v>
      </c>
      <c r="C16" s="171">
        <v>11092</v>
      </c>
      <c r="D16" s="171">
        <v>11318</v>
      </c>
      <c r="E16" s="118"/>
      <c r="F16" s="171">
        <v>4602</v>
      </c>
      <c r="G16" s="171">
        <v>2352</v>
      </c>
      <c r="H16" s="171">
        <v>2250</v>
      </c>
      <c r="I16" s="118"/>
      <c r="J16" s="171">
        <v>4827</v>
      </c>
      <c r="K16" s="171">
        <v>2450</v>
      </c>
      <c r="L16" s="171">
        <v>2377</v>
      </c>
      <c r="M16" s="118"/>
      <c r="N16" s="171">
        <v>4407</v>
      </c>
      <c r="O16" s="171">
        <v>2165</v>
      </c>
      <c r="P16" s="171">
        <v>2242</v>
      </c>
      <c r="Q16" s="118"/>
      <c r="R16" s="171">
        <v>3661</v>
      </c>
      <c r="S16" s="171">
        <v>1763</v>
      </c>
      <c r="T16" s="171">
        <v>1898</v>
      </c>
      <c r="U16" s="118"/>
      <c r="V16" s="171">
        <v>3387</v>
      </c>
      <c r="W16" s="171">
        <v>1625</v>
      </c>
      <c r="X16" s="171">
        <v>1762</v>
      </c>
      <c r="Y16" s="118"/>
      <c r="Z16" s="171">
        <v>1526</v>
      </c>
      <c r="AA16" s="171">
        <v>737</v>
      </c>
      <c r="AB16" s="171">
        <v>789</v>
      </c>
    </row>
    <row r="17" spans="1:28" ht="15" customHeight="1" x14ac:dyDescent="0.25">
      <c r="A17" s="107" t="s">
        <v>83</v>
      </c>
      <c r="B17" s="171">
        <v>5249</v>
      </c>
      <c r="C17" s="171">
        <v>2731</v>
      </c>
      <c r="D17" s="171">
        <v>2518</v>
      </c>
      <c r="E17" s="118"/>
      <c r="F17" s="171">
        <v>1007</v>
      </c>
      <c r="G17" s="171">
        <v>519</v>
      </c>
      <c r="H17" s="171">
        <v>488</v>
      </c>
      <c r="I17" s="118"/>
      <c r="J17" s="171">
        <v>1050</v>
      </c>
      <c r="K17" s="171">
        <v>550</v>
      </c>
      <c r="L17" s="171">
        <v>500</v>
      </c>
      <c r="M17" s="118"/>
      <c r="N17" s="171">
        <v>954</v>
      </c>
      <c r="O17" s="171">
        <v>507</v>
      </c>
      <c r="P17" s="171">
        <v>447</v>
      </c>
      <c r="Q17" s="118"/>
      <c r="R17" s="171">
        <v>998</v>
      </c>
      <c r="S17" s="171">
        <v>516</v>
      </c>
      <c r="T17" s="171">
        <v>482</v>
      </c>
      <c r="U17" s="118"/>
      <c r="V17" s="171">
        <v>925</v>
      </c>
      <c r="W17" s="171">
        <v>477</v>
      </c>
      <c r="X17" s="171">
        <v>448</v>
      </c>
      <c r="Y17" s="118"/>
      <c r="Z17" s="171">
        <v>315</v>
      </c>
      <c r="AA17" s="171">
        <v>162</v>
      </c>
      <c r="AB17" s="171">
        <v>153</v>
      </c>
    </row>
    <row r="18" spans="1:28" ht="15" customHeight="1" x14ac:dyDescent="0.25">
      <c r="A18" s="107" t="s">
        <v>84</v>
      </c>
      <c r="B18" s="171">
        <v>10800</v>
      </c>
      <c r="C18" s="171">
        <v>5426</v>
      </c>
      <c r="D18" s="171">
        <v>5374</v>
      </c>
      <c r="E18" s="118"/>
      <c r="F18" s="171">
        <v>2300</v>
      </c>
      <c r="G18" s="171">
        <v>1142</v>
      </c>
      <c r="H18" s="171">
        <v>1158</v>
      </c>
      <c r="I18" s="118"/>
      <c r="J18" s="171">
        <v>2287</v>
      </c>
      <c r="K18" s="171">
        <v>1175</v>
      </c>
      <c r="L18" s="171">
        <v>1112</v>
      </c>
      <c r="M18" s="118"/>
      <c r="N18" s="171">
        <v>2234</v>
      </c>
      <c r="O18" s="171">
        <v>1140</v>
      </c>
      <c r="P18" s="171">
        <v>1094</v>
      </c>
      <c r="Q18" s="118"/>
      <c r="R18" s="171">
        <v>1814</v>
      </c>
      <c r="S18" s="171">
        <v>937</v>
      </c>
      <c r="T18" s="171">
        <v>877</v>
      </c>
      <c r="U18" s="118"/>
      <c r="V18" s="171">
        <v>1719</v>
      </c>
      <c r="W18" s="171">
        <v>836</v>
      </c>
      <c r="X18" s="171">
        <v>883</v>
      </c>
      <c r="Y18" s="118"/>
      <c r="Z18" s="171">
        <v>446</v>
      </c>
      <c r="AA18" s="171">
        <v>196</v>
      </c>
      <c r="AB18" s="171">
        <v>250</v>
      </c>
    </row>
    <row r="19" spans="1:28" ht="15" customHeight="1" x14ac:dyDescent="0.25">
      <c r="A19" s="107" t="s">
        <v>85</v>
      </c>
      <c r="B19" s="171">
        <v>2626</v>
      </c>
      <c r="C19" s="171">
        <v>1287</v>
      </c>
      <c r="D19" s="171">
        <v>1339</v>
      </c>
      <c r="E19" s="118"/>
      <c r="F19" s="171">
        <v>539</v>
      </c>
      <c r="G19" s="171">
        <v>270</v>
      </c>
      <c r="H19" s="171">
        <v>269</v>
      </c>
      <c r="I19" s="118"/>
      <c r="J19" s="171">
        <v>513</v>
      </c>
      <c r="K19" s="171">
        <v>244</v>
      </c>
      <c r="L19" s="171">
        <v>269</v>
      </c>
      <c r="M19" s="118"/>
      <c r="N19" s="171">
        <v>542</v>
      </c>
      <c r="O19" s="171">
        <v>253</v>
      </c>
      <c r="P19" s="171">
        <v>289</v>
      </c>
      <c r="Q19" s="118"/>
      <c r="R19" s="171">
        <v>447</v>
      </c>
      <c r="S19" s="171">
        <v>221</v>
      </c>
      <c r="T19" s="171">
        <v>226</v>
      </c>
      <c r="U19" s="118"/>
      <c r="V19" s="171">
        <v>457</v>
      </c>
      <c r="W19" s="171">
        <v>243</v>
      </c>
      <c r="X19" s="171">
        <v>214</v>
      </c>
      <c r="Y19" s="118"/>
      <c r="Z19" s="171">
        <v>128</v>
      </c>
      <c r="AA19" s="171">
        <v>56</v>
      </c>
      <c r="AB19" s="171">
        <v>72</v>
      </c>
    </row>
    <row r="20" spans="1:28" ht="15" customHeight="1" x14ac:dyDescent="0.25">
      <c r="A20" s="107" t="s">
        <v>86</v>
      </c>
      <c r="B20" s="171">
        <v>30215</v>
      </c>
      <c r="C20" s="171">
        <v>15198</v>
      </c>
      <c r="D20" s="171">
        <v>15017</v>
      </c>
      <c r="E20" s="118"/>
      <c r="F20" s="171">
        <v>6662</v>
      </c>
      <c r="G20" s="171">
        <v>3366</v>
      </c>
      <c r="H20" s="171">
        <v>3296</v>
      </c>
      <c r="I20" s="118"/>
      <c r="J20" s="171">
        <v>6517</v>
      </c>
      <c r="K20" s="171">
        <v>3376</v>
      </c>
      <c r="L20" s="171">
        <v>3141</v>
      </c>
      <c r="M20" s="118"/>
      <c r="N20" s="171">
        <v>5942</v>
      </c>
      <c r="O20" s="171">
        <v>3024</v>
      </c>
      <c r="P20" s="171">
        <v>2918</v>
      </c>
      <c r="Q20" s="118"/>
      <c r="R20" s="171">
        <v>5165</v>
      </c>
      <c r="S20" s="171">
        <v>2535</v>
      </c>
      <c r="T20" s="171">
        <v>2630</v>
      </c>
      <c r="U20" s="118"/>
      <c r="V20" s="171">
        <v>4706</v>
      </c>
      <c r="W20" s="171">
        <v>2317</v>
      </c>
      <c r="X20" s="171">
        <v>2389</v>
      </c>
      <c r="Y20" s="118"/>
      <c r="Z20" s="171">
        <v>1223</v>
      </c>
      <c r="AA20" s="171">
        <v>580</v>
      </c>
      <c r="AB20" s="171">
        <v>643</v>
      </c>
    </row>
    <row r="21" spans="1:28" ht="15" customHeight="1" x14ac:dyDescent="0.25">
      <c r="A21" s="107" t="s">
        <v>87</v>
      </c>
      <c r="B21" s="171">
        <v>13656</v>
      </c>
      <c r="C21" s="171">
        <v>6825</v>
      </c>
      <c r="D21" s="171">
        <v>6831</v>
      </c>
      <c r="E21" s="118"/>
      <c r="F21" s="171">
        <v>2955</v>
      </c>
      <c r="G21" s="171">
        <v>1509</v>
      </c>
      <c r="H21" s="171">
        <v>1446</v>
      </c>
      <c r="I21" s="118"/>
      <c r="J21" s="171">
        <v>2759</v>
      </c>
      <c r="K21" s="171">
        <v>1387</v>
      </c>
      <c r="L21" s="171">
        <v>1372</v>
      </c>
      <c r="M21" s="118"/>
      <c r="N21" s="171">
        <v>2671</v>
      </c>
      <c r="O21" s="171">
        <v>1343</v>
      </c>
      <c r="P21" s="171">
        <v>1328</v>
      </c>
      <c r="Q21" s="118"/>
      <c r="R21" s="171">
        <v>2479</v>
      </c>
      <c r="S21" s="171">
        <v>1208</v>
      </c>
      <c r="T21" s="171">
        <v>1271</v>
      </c>
      <c r="U21" s="118"/>
      <c r="V21" s="171">
        <v>2341</v>
      </c>
      <c r="W21" s="171">
        <v>1148</v>
      </c>
      <c r="X21" s="171">
        <v>1193</v>
      </c>
      <c r="Y21" s="118"/>
      <c r="Z21" s="171">
        <v>451</v>
      </c>
      <c r="AA21" s="171">
        <v>230</v>
      </c>
      <c r="AB21" s="171">
        <v>221</v>
      </c>
    </row>
    <row r="22" spans="1:28" ht="15" customHeight="1" x14ac:dyDescent="0.25">
      <c r="A22" s="107" t="s">
        <v>88</v>
      </c>
      <c r="B22" s="171">
        <v>17410</v>
      </c>
      <c r="C22" s="171">
        <v>8641</v>
      </c>
      <c r="D22" s="171">
        <v>8769</v>
      </c>
      <c r="E22" s="118"/>
      <c r="F22" s="171">
        <v>3836</v>
      </c>
      <c r="G22" s="171">
        <v>1932</v>
      </c>
      <c r="H22" s="171">
        <v>1904</v>
      </c>
      <c r="I22" s="118"/>
      <c r="J22" s="171">
        <v>3828</v>
      </c>
      <c r="K22" s="171">
        <v>1900</v>
      </c>
      <c r="L22" s="171">
        <v>1928</v>
      </c>
      <c r="M22" s="118"/>
      <c r="N22" s="171">
        <v>3286</v>
      </c>
      <c r="O22" s="171">
        <v>1669</v>
      </c>
      <c r="P22" s="171">
        <v>1617</v>
      </c>
      <c r="Q22" s="118"/>
      <c r="R22" s="171">
        <v>2822</v>
      </c>
      <c r="S22" s="171">
        <v>1379</v>
      </c>
      <c r="T22" s="171">
        <v>1443</v>
      </c>
      <c r="U22" s="118"/>
      <c r="V22" s="171">
        <v>2747</v>
      </c>
      <c r="W22" s="171">
        <v>1322</v>
      </c>
      <c r="X22" s="171">
        <v>1425</v>
      </c>
      <c r="Y22" s="118"/>
      <c r="Z22" s="171">
        <v>891</v>
      </c>
      <c r="AA22" s="171">
        <v>439</v>
      </c>
      <c r="AB22" s="171">
        <v>452</v>
      </c>
    </row>
    <row r="23" spans="1:28" ht="15" customHeight="1" x14ac:dyDescent="0.25">
      <c r="A23" s="107" t="s">
        <v>89</v>
      </c>
      <c r="B23" s="171">
        <v>5262</v>
      </c>
      <c r="C23" s="171">
        <v>2567</v>
      </c>
      <c r="D23" s="171">
        <v>2695</v>
      </c>
      <c r="E23" s="118"/>
      <c r="F23" s="171">
        <v>1252</v>
      </c>
      <c r="G23" s="171">
        <v>604</v>
      </c>
      <c r="H23" s="171">
        <v>648</v>
      </c>
      <c r="I23" s="118"/>
      <c r="J23" s="171">
        <v>1144</v>
      </c>
      <c r="K23" s="171">
        <v>571</v>
      </c>
      <c r="L23" s="171">
        <v>573</v>
      </c>
      <c r="M23" s="118"/>
      <c r="N23" s="171">
        <v>1088</v>
      </c>
      <c r="O23" s="171">
        <v>533</v>
      </c>
      <c r="P23" s="171">
        <v>555</v>
      </c>
      <c r="Q23" s="118"/>
      <c r="R23" s="171">
        <v>819</v>
      </c>
      <c r="S23" s="171">
        <v>393</v>
      </c>
      <c r="T23" s="171">
        <v>426</v>
      </c>
      <c r="U23" s="118"/>
      <c r="V23" s="171">
        <v>780</v>
      </c>
      <c r="W23" s="171">
        <v>376</v>
      </c>
      <c r="X23" s="171">
        <v>404</v>
      </c>
      <c r="Y23" s="118"/>
      <c r="Z23" s="171">
        <v>179</v>
      </c>
      <c r="AA23" s="171">
        <v>90</v>
      </c>
      <c r="AB23" s="171">
        <v>89</v>
      </c>
    </row>
    <row r="24" spans="1:28" ht="15" customHeight="1" x14ac:dyDescent="0.25">
      <c r="A24" s="153" t="s">
        <v>90</v>
      </c>
      <c r="B24" s="171">
        <v>27454</v>
      </c>
      <c r="C24" s="171">
        <v>14001</v>
      </c>
      <c r="D24" s="171">
        <v>13453</v>
      </c>
      <c r="E24" s="118"/>
      <c r="F24" s="171">
        <v>5833</v>
      </c>
      <c r="G24" s="171">
        <v>3021</v>
      </c>
      <c r="H24" s="171">
        <v>2812</v>
      </c>
      <c r="I24" s="118"/>
      <c r="J24" s="171">
        <v>5991</v>
      </c>
      <c r="K24" s="171">
        <v>3141</v>
      </c>
      <c r="L24" s="171">
        <v>2850</v>
      </c>
      <c r="M24" s="118"/>
      <c r="N24" s="171">
        <v>5415</v>
      </c>
      <c r="O24" s="171">
        <v>2769</v>
      </c>
      <c r="P24" s="171">
        <v>2646</v>
      </c>
      <c r="Q24" s="118"/>
      <c r="R24" s="171">
        <v>4856</v>
      </c>
      <c r="S24" s="171">
        <v>2471</v>
      </c>
      <c r="T24" s="171">
        <v>2385</v>
      </c>
      <c r="U24" s="118"/>
      <c r="V24" s="171">
        <v>4368</v>
      </c>
      <c r="W24" s="171">
        <v>2112</v>
      </c>
      <c r="X24" s="171">
        <v>2256</v>
      </c>
      <c r="Y24" s="118"/>
      <c r="Z24" s="171">
        <v>991</v>
      </c>
      <c r="AA24" s="171">
        <v>487</v>
      </c>
      <c r="AB24" s="171">
        <v>504</v>
      </c>
    </row>
    <row r="25" spans="1:28" ht="15" customHeight="1" x14ac:dyDescent="0.25">
      <c r="A25" s="107" t="s">
        <v>91</v>
      </c>
      <c r="B25" s="171">
        <v>6398</v>
      </c>
      <c r="C25" s="171">
        <v>3289</v>
      </c>
      <c r="D25" s="171">
        <v>3109</v>
      </c>
      <c r="E25" s="118"/>
      <c r="F25" s="171">
        <v>1395</v>
      </c>
      <c r="G25" s="171">
        <v>725</v>
      </c>
      <c r="H25" s="171">
        <v>670</v>
      </c>
      <c r="I25" s="118"/>
      <c r="J25" s="171">
        <v>1471</v>
      </c>
      <c r="K25" s="171">
        <v>761</v>
      </c>
      <c r="L25" s="171">
        <v>710</v>
      </c>
      <c r="M25" s="118"/>
      <c r="N25" s="171">
        <v>1334</v>
      </c>
      <c r="O25" s="171">
        <v>698</v>
      </c>
      <c r="P25" s="171">
        <v>636</v>
      </c>
      <c r="Q25" s="118"/>
      <c r="R25" s="171">
        <v>1084</v>
      </c>
      <c r="S25" s="171">
        <v>546</v>
      </c>
      <c r="T25" s="171">
        <v>538</v>
      </c>
      <c r="U25" s="118"/>
      <c r="V25" s="171">
        <v>1012</v>
      </c>
      <c r="W25" s="171">
        <v>514</v>
      </c>
      <c r="X25" s="171">
        <v>498</v>
      </c>
      <c r="Y25" s="118"/>
      <c r="Z25" s="171">
        <v>102</v>
      </c>
      <c r="AA25" s="171">
        <v>45</v>
      </c>
      <c r="AB25" s="171">
        <v>57</v>
      </c>
    </row>
    <row r="26" spans="1:28" ht="15" customHeight="1" x14ac:dyDescent="0.25">
      <c r="A26" s="107" t="s">
        <v>92</v>
      </c>
      <c r="B26" s="171">
        <v>27931</v>
      </c>
      <c r="C26" s="171">
        <v>13959</v>
      </c>
      <c r="D26" s="171">
        <v>13972</v>
      </c>
      <c r="E26" s="118"/>
      <c r="F26" s="171">
        <v>5717</v>
      </c>
      <c r="G26" s="171">
        <v>2959</v>
      </c>
      <c r="H26" s="171">
        <v>2758</v>
      </c>
      <c r="I26" s="118"/>
      <c r="J26" s="171">
        <v>5900</v>
      </c>
      <c r="K26" s="171">
        <v>3004</v>
      </c>
      <c r="L26" s="171">
        <v>2896</v>
      </c>
      <c r="M26" s="118"/>
      <c r="N26" s="171">
        <v>5386</v>
      </c>
      <c r="O26" s="171">
        <v>2710</v>
      </c>
      <c r="P26" s="171">
        <v>2676</v>
      </c>
      <c r="Q26" s="118"/>
      <c r="R26" s="171">
        <v>5141</v>
      </c>
      <c r="S26" s="171">
        <v>2447</v>
      </c>
      <c r="T26" s="171">
        <v>2694</v>
      </c>
      <c r="U26" s="118"/>
      <c r="V26" s="171">
        <v>4496</v>
      </c>
      <c r="W26" s="171">
        <v>2212</v>
      </c>
      <c r="X26" s="171">
        <v>2284</v>
      </c>
      <c r="Y26" s="118"/>
      <c r="Z26" s="171">
        <v>1291</v>
      </c>
      <c r="AA26" s="171">
        <v>627</v>
      </c>
      <c r="AB26" s="171">
        <v>664</v>
      </c>
    </row>
    <row r="27" spans="1:28" ht="15" customHeight="1" x14ac:dyDescent="0.25">
      <c r="A27" s="107" t="s">
        <v>93</v>
      </c>
      <c r="B27" s="171">
        <v>4625</v>
      </c>
      <c r="C27" s="171">
        <v>2366</v>
      </c>
      <c r="D27" s="171">
        <v>2259</v>
      </c>
      <c r="E27" s="118"/>
      <c r="F27" s="171">
        <v>1126</v>
      </c>
      <c r="G27" s="171">
        <v>565</v>
      </c>
      <c r="H27" s="171">
        <v>561</v>
      </c>
      <c r="I27" s="118"/>
      <c r="J27" s="171">
        <v>1166</v>
      </c>
      <c r="K27" s="171">
        <v>594</v>
      </c>
      <c r="L27" s="171">
        <v>572</v>
      </c>
      <c r="M27" s="118"/>
      <c r="N27" s="171">
        <v>947</v>
      </c>
      <c r="O27" s="171">
        <v>492</v>
      </c>
      <c r="P27" s="171">
        <v>455</v>
      </c>
      <c r="Q27" s="118"/>
      <c r="R27" s="171">
        <v>716</v>
      </c>
      <c r="S27" s="171">
        <v>362</v>
      </c>
      <c r="T27" s="171">
        <v>354</v>
      </c>
      <c r="U27" s="118"/>
      <c r="V27" s="171">
        <v>582</v>
      </c>
      <c r="W27" s="171">
        <v>307</v>
      </c>
      <c r="X27" s="171">
        <v>275</v>
      </c>
      <c r="Y27" s="118"/>
      <c r="Z27" s="171">
        <v>88</v>
      </c>
      <c r="AA27" s="171">
        <v>46</v>
      </c>
      <c r="AB27" s="171">
        <v>42</v>
      </c>
    </row>
    <row r="28" spans="1:28" ht="15" customHeight="1" x14ac:dyDescent="0.25">
      <c r="A28" s="107" t="s">
        <v>94</v>
      </c>
      <c r="B28" s="171">
        <v>8893</v>
      </c>
      <c r="C28" s="171">
        <v>4424</v>
      </c>
      <c r="D28" s="171">
        <v>4469</v>
      </c>
      <c r="E28" s="118"/>
      <c r="F28" s="171">
        <v>2023</v>
      </c>
      <c r="G28" s="171">
        <v>1027</v>
      </c>
      <c r="H28" s="171">
        <v>996</v>
      </c>
      <c r="I28" s="118"/>
      <c r="J28" s="171">
        <v>1988</v>
      </c>
      <c r="K28" s="171">
        <v>970</v>
      </c>
      <c r="L28" s="171">
        <v>1018</v>
      </c>
      <c r="M28" s="118"/>
      <c r="N28" s="171">
        <v>1809</v>
      </c>
      <c r="O28" s="171">
        <v>910</v>
      </c>
      <c r="P28" s="171">
        <v>899</v>
      </c>
      <c r="Q28" s="118"/>
      <c r="R28" s="171">
        <v>1550</v>
      </c>
      <c r="S28" s="171">
        <v>755</v>
      </c>
      <c r="T28" s="171">
        <v>795</v>
      </c>
      <c r="U28" s="118"/>
      <c r="V28" s="171">
        <v>1240</v>
      </c>
      <c r="W28" s="171">
        <v>621</v>
      </c>
      <c r="X28" s="171">
        <v>619</v>
      </c>
      <c r="Y28" s="118"/>
      <c r="Z28" s="171">
        <v>283</v>
      </c>
      <c r="AA28" s="171">
        <v>141</v>
      </c>
      <c r="AB28" s="171">
        <v>142</v>
      </c>
    </row>
    <row r="29" spans="1:28" ht="15" customHeight="1" x14ac:dyDescent="0.25">
      <c r="A29" s="107" t="s">
        <v>95</v>
      </c>
      <c r="B29" s="171">
        <v>5437</v>
      </c>
      <c r="C29" s="171">
        <v>2734</v>
      </c>
      <c r="D29" s="171">
        <v>2703</v>
      </c>
      <c r="E29" s="118"/>
      <c r="F29" s="171">
        <v>1102</v>
      </c>
      <c r="G29" s="171">
        <v>556</v>
      </c>
      <c r="H29" s="171">
        <v>546</v>
      </c>
      <c r="I29" s="118"/>
      <c r="J29" s="171">
        <v>1080</v>
      </c>
      <c r="K29" s="171">
        <v>552</v>
      </c>
      <c r="L29" s="171">
        <v>528</v>
      </c>
      <c r="M29" s="118"/>
      <c r="N29" s="171">
        <v>1054</v>
      </c>
      <c r="O29" s="171">
        <v>537</v>
      </c>
      <c r="P29" s="171">
        <v>517</v>
      </c>
      <c r="Q29" s="118"/>
      <c r="R29" s="171">
        <v>992</v>
      </c>
      <c r="S29" s="171">
        <v>495</v>
      </c>
      <c r="T29" s="171">
        <v>497</v>
      </c>
      <c r="U29" s="118"/>
      <c r="V29" s="171">
        <v>824</v>
      </c>
      <c r="W29" s="171">
        <v>404</v>
      </c>
      <c r="X29" s="171">
        <v>420</v>
      </c>
      <c r="Y29" s="118"/>
      <c r="Z29" s="171">
        <v>385</v>
      </c>
      <c r="AA29" s="171">
        <v>190</v>
      </c>
      <c r="AB29" s="171">
        <v>195</v>
      </c>
    </row>
    <row r="30" spans="1:28" ht="15" customHeight="1" x14ac:dyDescent="0.25">
      <c r="A30" s="107" t="s">
        <v>96</v>
      </c>
      <c r="B30" s="171">
        <v>7296</v>
      </c>
      <c r="C30" s="171">
        <v>3703</v>
      </c>
      <c r="D30" s="171">
        <v>3593</v>
      </c>
      <c r="E30" s="118"/>
      <c r="F30" s="171">
        <v>1613</v>
      </c>
      <c r="G30" s="171">
        <v>827</v>
      </c>
      <c r="H30" s="171">
        <v>786</v>
      </c>
      <c r="I30" s="118"/>
      <c r="J30" s="171">
        <v>1460</v>
      </c>
      <c r="K30" s="171">
        <v>740</v>
      </c>
      <c r="L30" s="171">
        <v>720</v>
      </c>
      <c r="M30" s="118"/>
      <c r="N30" s="171">
        <v>1362</v>
      </c>
      <c r="O30" s="171">
        <v>700</v>
      </c>
      <c r="P30" s="171">
        <v>662</v>
      </c>
      <c r="Q30" s="118"/>
      <c r="R30" s="171">
        <v>1315</v>
      </c>
      <c r="S30" s="171">
        <v>669</v>
      </c>
      <c r="T30" s="171">
        <v>646</v>
      </c>
      <c r="U30" s="118"/>
      <c r="V30" s="171">
        <v>1168</v>
      </c>
      <c r="W30" s="171">
        <v>573</v>
      </c>
      <c r="X30" s="171">
        <v>595</v>
      </c>
      <c r="Y30" s="118"/>
      <c r="Z30" s="171">
        <v>378</v>
      </c>
      <c r="AA30" s="171">
        <v>194</v>
      </c>
      <c r="AB30" s="171">
        <v>184</v>
      </c>
    </row>
    <row r="31" spans="1:28" ht="15" customHeight="1" x14ac:dyDescent="0.25">
      <c r="A31" s="107" t="s">
        <v>97</v>
      </c>
      <c r="B31" s="171">
        <v>4581</v>
      </c>
      <c r="C31" s="171">
        <v>2318</v>
      </c>
      <c r="D31" s="171">
        <v>2263</v>
      </c>
      <c r="E31" s="118"/>
      <c r="F31" s="171">
        <v>1044</v>
      </c>
      <c r="G31" s="171">
        <v>544</v>
      </c>
      <c r="H31" s="171">
        <v>500</v>
      </c>
      <c r="I31" s="118"/>
      <c r="J31" s="171">
        <v>942</v>
      </c>
      <c r="K31" s="171">
        <v>480</v>
      </c>
      <c r="L31" s="171">
        <v>462</v>
      </c>
      <c r="M31" s="118"/>
      <c r="N31" s="171">
        <v>908</v>
      </c>
      <c r="O31" s="171">
        <v>446</v>
      </c>
      <c r="P31" s="171">
        <v>462</v>
      </c>
      <c r="Q31" s="118"/>
      <c r="R31" s="171">
        <v>729</v>
      </c>
      <c r="S31" s="171">
        <v>353</v>
      </c>
      <c r="T31" s="171">
        <v>376</v>
      </c>
      <c r="U31" s="118"/>
      <c r="V31" s="171">
        <v>747</v>
      </c>
      <c r="W31" s="171">
        <v>391</v>
      </c>
      <c r="X31" s="171">
        <v>356</v>
      </c>
      <c r="Y31" s="118"/>
      <c r="Z31" s="171">
        <v>211</v>
      </c>
      <c r="AA31" s="171">
        <v>104</v>
      </c>
      <c r="AB31" s="171">
        <v>107</v>
      </c>
    </row>
    <row r="32" spans="1:28" ht="15" customHeight="1" x14ac:dyDescent="0.25">
      <c r="A32" s="107" t="s">
        <v>98</v>
      </c>
      <c r="B32" s="171">
        <v>10323</v>
      </c>
      <c r="C32" s="171">
        <v>5273</v>
      </c>
      <c r="D32" s="171">
        <v>5050</v>
      </c>
      <c r="E32" s="118"/>
      <c r="F32" s="171">
        <v>2216</v>
      </c>
      <c r="G32" s="171">
        <v>1165</v>
      </c>
      <c r="H32" s="171">
        <v>1051</v>
      </c>
      <c r="I32" s="118"/>
      <c r="J32" s="171">
        <v>2267</v>
      </c>
      <c r="K32" s="171">
        <v>1142</v>
      </c>
      <c r="L32" s="171">
        <v>1125</v>
      </c>
      <c r="M32" s="118"/>
      <c r="N32" s="171">
        <v>2108</v>
      </c>
      <c r="O32" s="171">
        <v>1098</v>
      </c>
      <c r="P32" s="171">
        <v>1010</v>
      </c>
      <c r="Q32" s="118"/>
      <c r="R32" s="171">
        <v>1764</v>
      </c>
      <c r="S32" s="171">
        <v>884</v>
      </c>
      <c r="T32" s="171">
        <v>880</v>
      </c>
      <c r="U32" s="118"/>
      <c r="V32" s="171">
        <v>1729</v>
      </c>
      <c r="W32" s="171">
        <v>870</v>
      </c>
      <c r="X32" s="171">
        <v>859</v>
      </c>
      <c r="Y32" s="118"/>
      <c r="Z32" s="171">
        <v>239</v>
      </c>
      <c r="AA32" s="171">
        <v>114</v>
      </c>
      <c r="AB32" s="171">
        <v>125</v>
      </c>
    </row>
    <row r="33" spans="1:28" ht="15" customHeight="1" x14ac:dyDescent="0.25">
      <c r="A33" s="107" t="s">
        <v>99</v>
      </c>
      <c r="B33" s="171">
        <v>9627</v>
      </c>
      <c r="C33" s="171">
        <v>4789</v>
      </c>
      <c r="D33" s="171">
        <v>4838</v>
      </c>
      <c r="E33" s="118"/>
      <c r="F33" s="171">
        <v>2158</v>
      </c>
      <c r="G33" s="171">
        <v>1028</v>
      </c>
      <c r="H33" s="171">
        <v>1130</v>
      </c>
      <c r="I33" s="118"/>
      <c r="J33" s="171">
        <v>2183</v>
      </c>
      <c r="K33" s="171">
        <v>1128</v>
      </c>
      <c r="L33" s="171">
        <v>1055</v>
      </c>
      <c r="M33" s="118"/>
      <c r="N33" s="171">
        <v>1897</v>
      </c>
      <c r="O33" s="171">
        <v>915</v>
      </c>
      <c r="P33" s="171">
        <v>982</v>
      </c>
      <c r="Q33" s="118"/>
      <c r="R33" s="171">
        <v>1513</v>
      </c>
      <c r="S33" s="171">
        <v>767</v>
      </c>
      <c r="T33" s="171">
        <v>746</v>
      </c>
      <c r="U33" s="118"/>
      <c r="V33" s="171">
        <v>1378</v>
      </c>
      <c r="W33" s="171">
        <v>703</v>
      </c>
      <c r="X33" s="171">
        <v>675</v>
      </c>
      <c r="Y33" s="118"/>
      <c r="Z33" s="171">
        <v>498</v>
      </c>
      <c r="AA33" s="171">
        <v>248</v>
      </c>
      <c r="AB33" s="171">
        <v>250</v>
      </c>
    </row>
    <row r="34" spans="1:28" ht="15" customHeight="1" x14ac:dyDescent="0.25">
      <c r="A34" s="107" t="s">
        <v>100</v>
      </c>
      <c r="B34" s="171">
        <v>4938</v>
      </c>
      <c r="C34" s="171">
        <v>2503</v>
      </c>
      <c r="D34" s="171">
        <v>2435</v>
      </c>
      <c r="E34" s="118"/>
      <c r="F34" s="171">
        <v>1170</v>
      </c>
      <c r="G34" s="171">
        <v>588</v>
      </c>
      <c r="H34" s="171">
        <v>582</v>
      </c>
      <c r="I34" s="118"/>
      <c r="J34" s="171">
        <v>1116</v>
      </c>
      <c r="K34" s="171">
        <v>576</v>
      </c>
      <c r="L34" s="171">
        <v>540</v>
      </c>
      <c r="M34" s="118"/>
      <c r="N34" s="171">
        <v>920</v>
      </c>
      <c r="O34" s="171">
        <v>475</v>
      </c>
      <c r="P34" s="171">
        <v>445</v>
      </c>
      <c r="Q34" s="118"/>
      <c r="R34" s="171">
        <v>754</v>
      </c>
      <c r="S34" s="171">
        <v>360</v>
      </c>
      <c r="T34" s="171">
        <v>394</v>
      </c>
      <c r="U34" s="118"/>
      <c r="V34" s="171">
        <v>629</v>
      </c>
      <c r="W34" s="171">
        <v>329</v>
      </c>
      <c r="X34" s="171">
        <v>300</v>
      </c>
      <c r="Y34" s="118"/>
      <c r="Z34" s="171">
        <v>349</v>
      </c>
      <c r="AA34" s="171">
        <v>175</v>
      </c>
      <c r="AB34" s="171">
        <v>174</v>
      </c>
    </row>
    <row r="35" spans="1:28" ht="15" customHeight="1" x14ac:dyDescent="0.25">
      <c r="A35" s="107" t="s">
        <v>101</v>
      </c>
      <c r="B35" s="171">
        <v>5487</v>
      </c>
      <c r="C35" s="171">
        <v>2795</v>
      </c>
      <c r="D35" s="171">
        <v>2692</v>
      </c>
      <c r="E35" s="118"/>
      <c r="F35" s="171">
        <v>1262</v>
      </c>
      <c r="G35" s="171">
        <v>652</v>
      </c>
      <c r="H35" s="171">
        <v>610</v>
      </c>
      <c r="I35" s="118"/>
      <c r="J35" s="171">
        <v>1328</v>
      </c>
      <c r="K35" s="171">
        <v>686</v>
      </c>
      <c r="L35" s="171">
        <v>642</v>
      </c>
      <c r="M35" s="118"/>
      <c r="N35" s="171">
        <v>1069</v>
      </c>
      <c r="O35" s="171">
        <v>513</v>
      </c>
      <c r="P35" s="171">
        <v>556</v>
      </c>
      <c r="Q35" s="118"/>
      <c r="R35" s="171">
        <v>904</v>
      </c>
      <c r="S35" s="171">
        <v>478</v>
      </c>
      <c r="T35" s="171">
        <v>426</v>
      </c>
      <c r="U35" s="118"/>
      <c r="V35" s="171">
        <v>806</v>
      </c>
      <c r="W35" s="171">
        <v>407</v>
      </c>
      <c r="X35" s="171">
        <v>399</v>
      </c>
      <c r="Y35" s="118"/>
      <c r="Z35" s="171">
        <v>118</v>
      </c>
      <c r="AA35" s="171">
        <v>59</v>
      </c>
      <c r="AB35" s="171">
        <v>59</v>
      </c>
    </row>
    <row r="36" spans="1:28" ht="15" customHeight="1" x14ac:dyDescent="0.25">
      <c r="A36" s="107" t="s">
        <v>102</v>
      </c>
      <c r="B36" s="171">
        <v>1969</v>
      </c>
      <c r="C36" s="171">
        <v>1013</v>
      </c>
      <c r="D36" s="171">
        <v>956</v>
      </c>
      <c r="E36" s="118"/>
      <c r="F36" s="171">
        <v>438</v>
      </c>
      <c r="G36" s="171">
        <v>221</v>
      </c>
      <c r="H36" s="171">
        <v>217</v>
      </c>
      <c r="I36" s="118"/>
      <c r="J36" s="171">
        <v>488</v>
      </c>
      <c r="K36" s="171">
        <v>286</v>
      </c>
      <c r="L36" s="171">
        <v>202</v>
      </c>
      <c r="M36" s="118"/>
      <c r="N36" s="171">
        <v>393</v>
      </c>
      <c r="O36" s="171">
        <v>192</v>
      </c>
      <c r="P36" s="171">
        <v>201</v>
      </c>
      <c r="Q36" s="118"/>
      <c r="R36" s="171">
        <v>272</v>
      </c>
      <c r="S36" s="171">
        <v>127</v>
      </c>
      <c r="T36" s="171">
        <v>145</v>
      </c>
      <c r="U36" s="118"/>
      <c r="V36" s="171">
        <v>248</v>
      </c>
      <c r="W36" s="171">
        <v>122</v>
      </c>
      <c r="X36" s="171">
        <v>126</v>
      </c>
      <c r="Y36" s="118"/>
      <c r="Z36" s="171">
        <v>130</v>
      </c>
      <c r="AA36" s="171">
        <v>65</v>
      </c>
      <c r="AB36" s="171">
        <v>65</v>
      </c>
    </row>
    <row r="37" spans="1:28" ht="15" customHeight="1" x14ac:dyDescent="0.25">
      <c r="A37" s="107" t="s">
        <v>103</v>
      </c>
      <c r="B37" s="171">
        <v>14276</v>
      </c>
      <c r="C37" s="171">
        <v>6992</v>
      </c>
      <c r="D37" s="171">
        <v>7284</v>
      </c>
      <c r="E37" s="118"/>
      <c r="F37" s="171">
        <v>3264</v>
      </c>
      <c r="G37" s="171">
        <v>1615</v>
      </c>
      <c r="H37" s="171">
        <v>1649</v>
      </c>
      <c r="I37" s="118"/>
      <c r="J37" s="171">
        <v>3263</v>
      </c>
      <c r="K37" s="171">
        <v>1617</v>
      </c>
      <c r="L37" s="171">
        <v>1646</v>
      </c>
      <c r="M37" s="118"/>
      <c r="N37" s="171">
        <v>2886</v>
      </c>
      <c r="O37" s="171">
        <v>1456</v>
      </c>
      <c r="P37" s="171">
        <v>1430</v>
      </c>
      <c r="Q37" s="118"/>
      <c r="R37" s="171">
        <v>2295</v>
      </c>
      <c r="S37" s="171">
        <v>1105</v>
      </c>
      <c r="T37" s="171">
        <v>1190</v>
      </c>
      <c r="U37" s="118"/>
      <c r="V37" s="171">
        <v>2008</v>
      </c>
      <c r="W37" s="171">
        <v>954</v>
      </c>
      <c r="X37" s="171">
        <v>1054</v>
      </c>
      <c r="Y37" s="118"/>
      <c r="Z37" s="171">
        <v>560</v>
      </c>
      <c r="AA37" s="171">
        <v>245</v>
      </c>
      <c r="AB37" s="171">
        <v>315</v>
      </c>
    </row>
    <row r="38" spans="1:28" ht="15" customHeight="1" x14ac:dyDescent="0.25">
      <c r="A38" s="107" t="s">
        <v>104</v>
      </c>
      <c r="B38" s="171">
        <v>13238</v>
      </c>
      <c r="C38" s="171">
        <v>6555</v>
      </c>
      <c r="D38" s="171">
        <v>6683</v>
      </c>
      <c r="E38" s="118"/>
      <c r="F38" s="171">
        <v>3036</v>
      </c>
      <c r="G38" s="171">
        <v>1505</v>
      </c>
      <c r="H38" s="171">
        <v>1531</v>
      </c>
      <c r="I38" s="118"/>
      <c r="J38" s="171">
        <v>2967</v>
      </c>
      <c r="K38" s="171">
        <v>1497</v>
      </c>
      <c r="L38" s="171">
        <v>1470</v>
      </c>
      <c r="M38" s="118"/>
      <c r="N38" s="171">
        <v>2795</v>
      </c>
      <c r="O38" s="171">
        <v>1371</v>
      </c>
      <c r="P38" s="171">
        <v>1424</v>
      </c>
      <c r="Q38" s="118"/>
      <c r="R38" s="171">
        <v>2153</v>
      </c>
      <c r="S38" s="171">
        <v>1076</v>
      </c>
      <c r="T38" s="171">
        <v>1077</v>
      </c>
      <c r="U38" s="118"/>
      <c r="V38" s="171">
        <v>1886</v>
      </c>
      <c r="W38" s="171">
        <v>914</v>
      </c>
      <c r="X38" s="171">
        <v>972</v>
      </c>
      <c r="Y38" s="118"/>
      <c r="Z38" s="171">
        <v>401</v>
      </c>
      <c r="AA38" s="171">
        <v>192</v>
      </c>
      <c r="AB38" s="171">
        <v>209</v>
      </c>
    </row>
    <row r="39" spans="1:28" ht="15" customHeight="1" thickBot="1" x14ac:dyDescent="0.3">
      <c r="A39" s="122" t="s">
        <v>105</v>
      </c>
      <c r="B39" s="120">
        <v>2316</v>
      </c>
      <c r="C39" s="120">
        <v>1202</v>
      </c>
      <c r="D39" s="120">
        <v>1114</v>
      </c>
      <c r="E39" s="120"/>
      <c r="F39" s="120">
        <v>567</v>
      </c>
      <c r="G39" s="120">
        <v>284</v>
      </c>
      <c r="H39" s="120">
        <v>283</v>
      </c>
      <c r="I39" s="120"/>
      <c r="J39" s="120">
        <v>566</v>
      </c>
      <c r="K39" s="120">
        <v>307</v>
      </c>
      <c r="L39" s="120">
        <v>259</v>
      </c>
      <c r="M39" s="120"/>
      <c r="N39" s="120">
        <v>442</v>
      </c>
      <c r="O39" s="120">
        <v>220</v>
      </c>
      <c r="P39" s="120">
        <v>222</v>
      </c>
      <c r="Q39" s="120"/>
      <c r="R39" s="120">
        <v>405</v>
      </c>
      <c r="S39" s="120">
        <v>215</v>
      </c>
      <c r="T39" s="120">
        <v>190</v>
      </c>
      <c r="U39" s="120"/>
      <c r="V39" s="120">
        <v>277</v>
      </c>
      <c r="W39" s="120">
        <v>144</v>
      </c>
      <c r="X39" s="120">
        <v>133</v>
      </c>
      <c r="Y39" s="120"/>
      <c r="Z39" s="120">
        <v>59</v>
      </c>
      <c r="AA39" s="120">
        <v>32</v>
      </c>
      <c r="AB39" s="120">
        <v>27</v>
      </c>
    </row>
    <row r="40" spans="1:28" ht="15" customHeight="1" x14ac:dyDescent="0.25">
      <c r="A40" s="341" t="s">
        <v>238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5" customHeight="1" x14ac:dyDescent="0.25">
      <c r="A41" s="342" t="s">
        <v>224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</sheetData>
  <mergeCells count="17">
    <mergeCell ref="AE1:AF2"/>
    <mergeCell ref="A1:AB1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2:AB2"/>
    <mergeCell ref="A3:AB3"/>
    <mergeCell ref="A4:AB4"/>
    <mergeCell ref="A5:AB5"/>
    <mergeCell ref="A40:AB40"/>
    <mergeCell ref="A41:AB41"/>
  </mergeCells>
  <hyperlinks>
    <hyperlink ref="AE1" r:id="rId1" location="INDICE!A1"/>
    <hyperlink ref="AE1:AF2" location="INDICE!A1" display="INDICE"/>
  </hyperlinks>
  <printOptions horizontalCentered="1"/>
  <pageMargins left="0.7" right="0.7" top="0.75" bottom="0.75" header="0.3" footer="0.3"/>
  <pageSetup scale="70" orientation="landscape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9"/>
  <sheetViews>
    <sheetView topLeftCell="S34" zoomScaleNormal="100" zoomScaleSheetLayoutView="100" workbookViewId="0">
      <selection sqref="A1:B1"/>
    </sheetView>
  </sheetViews>
  <sheetFormatPr baseColWidth="10" defaultRowHeight="15" customHeight="1" x14ac:dyDescent="0.2"/>
  <cols>
    <col min="1" max="1" width="16.28515625" style="101" bestFit="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26" t="s">
        <v>317</v>
      </c>
      <c r="AB1" s="326"/>
      <c r="AD1" s="29"/>
      <c r="BF1" s="29"/>
      <c r="BG1" s="326" t="s">
        <v>317</v>
      </c>
      <c r="BH1" s="326"/>
      <c r="BI1" s="101"/>
    </row>
    <row r="2" spans="1:62" ht="15" customHeight="1" x14ac:dyDescent="0.2">
      <c r="Z2" s="30"/>
      <c r="AA2" s="326"/>
      <c r="AB2" s="326"/>
      <c r="AD2" s="30"/>
      <c r="BF2" s="30"/>
      <c r="BG2" s="326"/>
      <c r="BH2" s="326"/>
      <c r="BI2" s="101"/>
    </row>
    <row r="3" spans="1:62" ht="15" customHeight="1" x14ac:dyDescent="0.2">
      <c r="A3" s="348" t="s">
        <v>271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D3" s="348" t="s">
        <v>270</v>
      </c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</row>
    <row r="4" spans="1:62" ht="15" customHeight="1" x14ac:dyDescent="0.2">
      <c r="A4" s="347" t="s">
        <v>133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D4" s="347" t="s">
        <v>134</v>
      </c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</row>
    <row r="5" spans="1:62" ht="15" customHeight="1" x14ac:dyDescent="0.2">
      <c r="A5" s="338" t="s">
        <v>236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101"/>
    </row>
    <row r="6" spans="1:62" ht="15" customHeight="1" x14ac:dyDescent="0.2">
      <c r="A6" s="338" t="s">
        <v>246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101"/>
    </row>
    <row r="7" spans="1:62" ht="15" customHeight="1" x14ac:dyDescent="0.2">
      <c r="A7" s="338" t="s">
        <v>230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101"/>
    </row>
    <row r="8" spans="1:62" ht="15" customHeight="1" x14ac:dyDescent="0.2">
      <c r="A8" s="338" t="s">
        <v>462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45" t="s">
        <v>242</v>
      </c>
      <c r="B10" s="343" t="s">
        <v>243</v>
      </c>
      <c r="C10" s="343"/>
      <c r="D10" s="343"/>
      <c r="E10" s="108"/>
      <c r="F10" s="343" t="s">
        <v>116</v>
      </c>
      <c r="G10" s="343"/>
      <c r="H10" s="343"/>
      <c r="I10" s="108"/>
      <c r="J10" s="343" t="s">
        <v>117</v>
      </c>
      <c r="K10" s="343"/>
      <c r="L10" s="343"/>
      <c r="M10" s="108"/>
      <c r="N10" s="343" t="s">
        <v>118</v>
      </c>
      <c r="O10" s="343"/>
      <c r="P10" s="343"/>
      <c r="Q10" s="108"/>
      <c r="R10" s="343" t="s">
        <v>119</v>
      </c>
      <c r="S10" s="343"/>
      <c r="T10" s="343"/>
      <c r="U10" s="108"/>
      <c r="V10" s="343" t="s">
        <v>120</v>
      </c>
      <c r="W10" s="343"/>
      <c r="X10" s="343"/>
      <c r="Y10" s="108"/>
      <c r="Z10" s="343" t="s">
        <v>121</v>
      </c>
      <c r="AA10" s="343"/>
      <c r="AB10" s="343"/>
      <c r="AD10" s="345" t="s">
        <v>242</v>
      </c>
      <c r="AE10" s="343" t="s">
        <v>243</v>
      </c>
      <c r="AF10" s="343"/>
      <c r="AG10" s="343"/>
      <c r="AH10" s="108"/>
      <c r="AI10" s="343" t="s">
        <v>116</v>
      </c>
      <c r="AJ10" s="343"/>
      <c r="AK10" s="343"/>
      <c r="AL10" s="108"/>
      <c r="AM10" s="343" t="s">
        <v>117</v>
      </c>
      <c r="AN10" s="343"/>
      <c r="AO10" s="343"/>
      <c r="AP10" s="108"/>
      <c r="AQ10" s="343" t="s">
        <v>118</v>
      </c>
      <c r="AR10" s="343"/>
      <c r="AS10" s="343"/>
      <c r="AT10" s="108"/>
      <c r="AU10" s="343" t="s">
        <v>119</v>
      </c>
      <c r="AV10" s="343"/>
      <c r="AW10" s="343"/>
      <c r="AX10" s="108"/>
      <c r="AY10" s="343" t="s">
        <v>120</v>
      </c>
      <c r="AZ10" s="343"/>
      <c r="BA10" s="343"/>
      <c r="BB10" s="108"/>
      <c r="BC10" s="343" t="s">
        <v>121</v>
      </c>
      <c r="BD10" s="343"/>
      <c r="BE10" s="343"/>
      <c r="BF10" s="101"/>
    </row>
    <row r="11" spans="1:62" ht="15" customHeight="1" thickBot="1" x14ac:dyDescent="0.25">
      <c r="A11" s="346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247071</v>
      </c>
      <c r="C13" s="152">
        <f>+G13+K13+O13+S13+W13+AA13</f>
        <v>118016</v>
      </c>
      <c r="D13" s="152">
        <f>+H13+L13+P13+T13+X13+AB13</f>
        <v>129055</v>
      </c>
      <c r="E13" s="152"/>
      <c r="F13" s="152">
        <f>SUM(F15:F41)</f>
        <v>52111</v>
      </c>
      <c r="G13" s="152">
        <f>SUM(G15:G41)</f>
        <v>25358</v>
      </c>
      <c r="H13" s="152">
        <f>SUM(H15:H41)</f>
        <v>26753</v>
      </c>
      <c r="I13" s="152"/>
      <c r="J13" s="152">
        <f>SUM(J15:J41)</f>
        <v>50312</v>
      </c>
      <c r="K13" s="152">
        <f>SUM(K15:K41)</f>
        <v>24360</v>
      </c>
      <c r="L13" s="152">
        <f>SUM(L15:L41)</f>
        <v>25952</v>
      </c>
      <c r="M13" s="152"/>
      <c r="N13" s="152">
        <f>SUM(N15:N41)</f>
        <v>50277</v>
      </c>
      <c r="O13" s="152">
        <f>SUM(O15:O41)</f>
        <v>24040</v>
      </c>
      <c r="P13" s="152">
        <f>SUM(P15:P41)</f>
        <v>26237</v>
      </c>
      <c r="Q13" s="152"/>
      <c r="R13" s="152">
        <f>SUM(R15:R41)</f>
        <v>39736</v>
      </c>
      <c r="S13" s="152">
        <f>SUM(S15:S41)</f>
        <v>18514</v>
      </c>
      <c r="T13" s="152">
        <f>SUM(T15:T41)</f>
        <v>21222</v>
      </c>
      <c r="U13" s="152"/>
      <c r="V13" s="152">
        <f>SUM(V15:V41)</f>
        <v>42423</v>
      </c>
      <c r="W13" s="152">
        <f>SUM(W15:W41)</f>
        <v>20095</v>
      </c>
      <c r="X13" s="152">
        <f>SUM(X15:X41)</f>
        <v>22328</v>
      </c>
      <c r="Y13" s="152"/>
      <c r="Z13" s="152">
        <f>SUM(Z15:Z41)</f>
        <v>12212</v>
      </c>
      <c r="AA13" s="152">
        <f>SUM(AA15:AA41)</f>
        <v>5649</v>
      </c>
      <c r="AB13" s="152">
        <f>SUM(AB15:AB41)</f>
        <v>6563</v>
      </c>
      <c r="AD13" s="150" t="s">
        <v>244</v>
      </c>
      <c r="AE13" s="158">
        <f>+B13/(B13+B59)*100</f>
        <v>76.302639868562466</v>
      </c>
      <c r="AF13" s="158">
        <f t="shared" ref="AF13:AG13" si="0">+C13/(C13+C59)*100</f>
        <v>72.739823968837058</v>
      </c>
      <c r="AG13" s="158">
        <f t="shared" si="0"/>
        <v>79.880539737558792</v>
      </c>
      <c r="AH13" s="159"/>
      <c r="AI13" s="158">
        <f>+F13/(F13+F59)*100</f>
        <v>74.528396333004395</v>
      </c>
      <c r="AJ13" s="158">
        <f t="shared" ref="AJ13" si="1">+G13/(G13+G59)*100</f>
        <v>71.376699411715038</v>
      </c>
      <c r="AK13" s="158">
        <f t="shared" ref="AK13" si="2">+H13/(H13+H59)*100</f>
        <v>77.783915799267305</v>
      </c>
      <c r="AL13" s="159"/>
      <c r="AM13" s="158">
        <f>+J13/(J13+J59)*100</f>
        <v>71.921548446121747</v>
      </c>
      <c r="AN13" s="158">
        <f t="shared" ref="AN13" si="3">+K13/(K13+K59)*100</f>
        <v>68.38086683134965</v>
      </c>
      <c r="AO13" s="158">
        <f t="shared" ref="AO13" si="4">+L13/(L13+L59)*100</f>
        <v>75.595688901835132</v>
      </c>
      <c r="AP13" s="159"/>
      <c r="AQ13" s="158">
        <f>+N13/(N13+N59)*100</f>
        <v>78.220486651316207</v>
      </c>
      <c r="AR13" s="158">
        <f t="shared" ref="AR13" si="5">+O13/(O13+O59)*100</f>
        <v>74.199820982129083</v>
      </c>
      <c r="AS13" s="158">
        <f t="shared" ref="AS13" si="6">+P13/(P13+P59)*100</f>
        <v>82.306992502431214</v>
      </c>
      <c r="AT13" s="159"/>
      <c r="AU13" s="158">
        <f>+R13/(R13+R59)*100</f>
        <v>71.562871447610135</v>
      </c>
      <c r="AV13" s="158">
        <f t="shared" ref="AV13" si="7">+S13/(S13+S59)*100</f>
        <v>67.497903678588358</v>
      </c>
      <c r="AW13" s="158">
        <f t="shared" ref="AW13" si="8">+T13/(T13+T59)*100</f>
        <v>75.531195501299081</v>
      </c>
      <c r="AX13" s="159"/>
      <c r="AY13" s="158">
        <f>+V13/(V13+V59)*100</f>
        <v>83.803484650942266</v>
      </c>
      <c r="AZ13" s="158">
        <f t="shared" ref="AZ13" si="9">+W13/(W13+W59)*100</f>
        <v>80.94336582615</v>
      </c>
      <c r="BA13" s="158">
        <f t="shared" ref="BA13" si="10">+X13/(X13+X59)*100</f>
        <v>86.556055202356958</v>
      </c>
      <c r="BB13" s="159"/>
      <c r="BC13" s="158">
        <f>+Z13/(Z13+Z59)*100</f>
        <v>90.425768233987412</v>
      </c>
      <c r="BD13" s="158">
        <f t="shared" ref="BD13" si="11">+AA13/(AA13+AA59)*100</f>
        <v>87.731014132629298</v>
      </c>
      <c r="BE13" s="158">
        <f t="shared" ref="BE13" si="12">+AB13/(AB13+AB59)*100</f>
        <v>92.881403906028865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171">
        <v>15640</v>
      </c>
      <c r="C15" s="171">
        <v>7708</v>
      </c>
      <c r="D15" s="171">
        <v>7932</v>
      </c>
      <c r="E15" s="118"/>
      <c r="F15" s="171">
        <v>3104</v>
      </c>
      <c r="G15" s="171">
        <v>1529</v>
      </c>
      <c r="H15" s="171">
        <v>1575</v>
      </c>
      <c r="I15" s="118"/>
      <c r="J15" s="171">
        <v>3104</v>
      </c>
      <c r="K15" s="171">
        <v>1564</v>
      </c>
      <c r="L15" s="171">
        <v>1540</v>
      </c>
      <c r="M15" s="118"/>
      <c r="N15" s="171">
        <v>3337</v>
      </c>
      <c r="O15" s="171">
        <v>1609</v>
      </c>
      <c r="P15" s="171">
        <v>1728</v>
      </c>
      <c r="Q15" s="118"/>
      <c r="R15" s="171">
        <v>2461</v>
      </c>
      <c r="S15" s="171">
        <v>1219</v>
      </c>
      <c r="T15" s="171">
        <v>1242</v>
      </c>
      <c r="U15" s="118"/>
      <c r="V15" s="171">
        <v>2770</v>
      </c>
      <c r="W15" s="171">
        <v>1392</v>
      </c>
      <c r="X15" s="171">
        <v>1378</v>
      </c>
      <c r="Y15" s="118"/>
      <c r="Z15" s="171">
        <v>864</v>
      </c>
      <c r="AA15" s="171">
        <v>395</v>
      </c>
      <c r="AB15" s="171">
        <v>469</v>
      </c>
      <c r="AD15" s="107" t="s">
        <v>79</v>
      </c>
      <c r="AE15" s="102">
        <f>+B15/(B15+B61)*100</f>
        <v>74.557849072794014</v>
      </c>
      <c r="AF15" s="102">
        <f t="shared" ref="AF15:AG30" si="13">+C15/(C15+C61)*100</f>
        <v>72.368791662754674</v>
      </c>
      <c r="AG15" s="102">
        <f t="shared" si="13"/>
        <v>76.815804764671697</v>
      </c>
      <c r="AH15" s="142"/>
      <c r="AI15" s="102">
        <f>+F15/(F15+F61)*100</f>
        <v>72.591206735266596</v>
      </c>
      <c r="AJ15" s="102">
        <f t="shared" ref="AJ15:AJ41" si="14">+G15/(G15+G61)*100</f>
        <v>70.298850574712645</v>
      </c>
      <c r="AK15" s="102">
        <f t="shared" ref="AK15:AK41" si="15">+H15/(H15+H61)*100</f>
        <v>74.964302712993813</v>
      </c>
      <c r="AL15" s="105"/>
      <c r="AM15" s="102">
        <f>+J15/(J15+J61)*100</f>
        <v>70.289855072463766</v>
      </c>
      <c r="AN15" s="102">
        <f t="shared" ref="AN15:AN41" si="16">+K15/(K15+K61)*100</f>
        <v>69.449378330373008</v>
      </c>
      <c r="AO15" s="102">
        <f t="shared" ref="AO15:AO41" si="17">+L15/(L15+L61)*100</f>
        <v>71.164510166358596</v>
      </c>
      <c r="AP15" s="105"/>
      <c r="AQ15" s="102">
        <f>+N15/(N15+N61)*100</f>
        <v>75.140734068903399</v>
      </c>
      <c r="AR15" s="102">
        <f t="shared" ref="AR15:AR41" si="18">+O15/(O15+O61)*100</f>
        <v>70.881057268722472</v>
      </c>
      <c r="AS15" s="102">
        <f t="shared" ref="AS15:AS41" si="19">+P15/(P15+P61)*100</f>
        <v>79.594656840165825</v>
      </c>
      <c r="AT15" s="105"/>
      <c r="AU15" s="102">
        <f>+R15/(R15+R61)*100</f>
        <v>67.833517089305403</v>
      </c>
      <c r="AV15" s="102">
        <f t="shared" ref="AV15:AV41" si="20">+S15/(S15+S61)*100</f>
        <v>65.749730312837102</v>
      </c>
      <c r="AW15" s="102">
        <f t="shared" ref="AW15:AW41" si="21">+T15/(T15+T61)*100</f>
        <v>70.011273957158963</v>
      </c>
      <c r="AX15" s="105"/>
      <c r="AY15" s="102">
        <f>+V15/(V15+V61)*100</f>
        <v>83.358411074330434</v>
      </c>
      <c r="AZ15" s="102">
        <f t="shared" ref="AZ15:AZ41" si="22">+W15/(W15+W61)*100</f>
        <v>82.318154937906556</v>
      </c>
      <c r="BA15" s="102">
        <f t="shared" ref="BA15:BA41" si="23">+X15/(X15+X61)*100</f>
        <v>84.436274509803923</v>
      </c>
      <c r="BB15" s="142"/>
      <c r="BC15" s="102">
        <f>+Z15/(Z15+Z61)*100</f>
        <v>96.752519596864502</v>
      </c>
      <c r="BD15" s="102">
        <f t="shared" ref="BD15:BD41" si="24">+AA15/(AA15+AA61)*100</f>
        <v>96.577017114914426</v>
      </c>
      <c r="BE15" s="102">
        <f t="shared" ref="BE15:BE41" si="25">+AB15/(AB15+AB61)*100</f>
        <v>96.900826446281002</v>
      </c>
    </row>
    <row r="16" spans="1:62" ht="15" customHeight="1" x14ac:dyDescent="0.2">
      <c r="A16" s="107" t="s">
        <v>80</v>
      </c>
      <c r="B16" s="171">
        <v>17017</v>
      </c>
      <c r="C16" s="171">
        <v>8233</v>
      </c>
      <c r="D16" s="171">
        <v>8784</v>
      </c>
      <c r="E16" s="118"/>
      <c r="F16" s="171">
        <v>3316</v>
      </c>
      <c r="G16" s="171">
        <v>1649</v>
      </c>
      <c r="H16" s="171">
        <v>1667</v>
      </c>
      <c r="I16" s="118"/>
      <c r="J16" s="171">
        <v>3248</v>
      </c>
      <c r="K16" s="171">
        <v>1613</v>
      </c>
      <c r="L16" s="171">
        <v>1635</v>
      </c>
      <c r="M16" s="118"/>
      <c r="N16" s="171">
        <v>3387</v>
      </c>
      <c r="O16" s="171">
        <v>1662</v>
      </c>
      <c r="P16" s="171">
        <v>1725</v>
      </c>
      <c r="Q16" s="118"/>
      <c r="R16" s="171">
        <v>2976</v>
      </c>
      <c r="S16" s="171">
        <v>1445</v>
      </c>
      <c r="T16" s="171">
        <v>1531</v>
      </c>
      <c r="U16" s="118"/>
      <c r="V16" s="171">
        <v>3409</v>
      </c>
      <c r="W16" s="171">
        <v>1584</v>
      </c>
      <c r="X16" s="171">
        <v>1825</v>
      </c>
      <c r="Y16" s="118"/>
      <c r="Z16" s="171">
        <v>681</v>
      </c>
      <c r="AA16" s="171">
        <v>280</v>
      </c>
      <c r="AB16" s="171">
        <v>401</v>
      </c>
      <c r="AD16" s="107" t="s">
        <v>80</v>
      </c>
      <c r="AE16" s="102">
        <f t="shared" ref="AE16:AE41" si="26">+B16/(B16+B62)*100</f>
        <v>75.5639431616341</v>
      </c>
      <c r="AF16" s="102">
        <f t="shared" si="13"/>
        <v>72.71683448154036</v>
      </c>
      <c r="AG16" s="102">
        <f t="shared" si="13"/>
        <v>78.442579031969998</v>
      </c>
      <c r="AH16" s="142"/>
      <c r="AI16" s="102">
        <f t="shared" ref="AI16:AI41" si="27">+F16/(F16+F62)*100</f>
        <v>73.12017640573319</v>
      </c>
      <c r="AJ16" s="102">
        <f t="shared" si="14"/>
        <v>69.636824324324323</v>
      </c>
      <c r="AK16" s="102">
        <f t="shared" si="15"/>
        <v>76.926626672819566</v>
      </c>
      <c r="AL16" s="105"/>
      <c r="AM16" s="102">
        <f t="shared" ref="AM16:AM41" si="28">+J16/(J16+J62)*100</f>
        <v>71.1968434896975</v>
      </c>
      <c r="AN16" s="102">
        <f t="shared" si="16"/>
        <v>70.160939538929966</v>
      </c>
      <c r="AO16" s="102">
        <f t="shared" si="17"/>
        <v>72.24922669023421</v>
      </c>
      <c r="AP16" s="105"/>
      <c r="AQ16" s="102">
        <f t="shared" ref="AQ16:AQ41" si="29">+N16/(N16+N62)*100</f>
        <v>75.451102695477829</v>
      </c>
      <c r="AR16" s="102">
        <f t="shared" si="18"/>
        <v>72.830850131463635</v>
      </c>
      <c r="AS16" s="102">
        <f t="shared" si="19"/>
        <v>78.160398731309471</v>
      </c>
      <c r="AT16" s="105"/>
      <c r="AU16" s="102">
        <f t="shared" ref="AU16:AU41" si="30">+R16/(R16+R62)*100</f>
        <v>71.555662418850687</v>
      </c>
      <c r="AV16" s="102">
        <f t="shared" si="20"/>
        <v>68.515884305357986</v>
      </c>
      <c r="AW16" s="102">
        <f t="shared" si="21"/>
        <v>74.682926829268297</v>
      </c>
      <c r="AX16" s="105"/>
      <c r="AY16" s="102">
        <f t="shared" ref="AY16:AY41" si="31">+V16/(V16+V62)*100</f>
        <v>84.716699801192846</v>
      </c>
      <c r="AZ16" s="102">
        <f t="shared" si="22"/>
        <v>81.5653964984552</v>
      </c>
      <c r="BA16" s="102">
        <f t="shared" si="23"/>
        <v>87.656099903938525</v>
      </c>
      <c r="BB16" s="142"/>
      <c r="BC16" s="102">
        <f t="shared" ref="BC16:BC41" si="32">+Z16/(Z16+Z62)*100</f>
        <v>90.67909454061251</v>
      </c>
      <c r="BD16" s="102">
        <f t="shared" si="24"/>
        <v>86.956521739130437</v>
      </c>
      <c r="BE16" s="102">
        <f t="shared" si="25"/>
        <v>93.473193473193476</v>
      </c>
    </row>
    <row r="17" spans="1:57" ht="15" customHeight="1" x14ac:dyDescent="0.2">
      <c r="A17" s="107" t="s">
        <v>81</v>
      </c>
      <c r="B17" s="171">
        <v>11761</v>
      </c>
      <c r="C17" s="171">
        <v>5323</v>
      </c>
      <c r="D17" s="171">
        <v>6438</v>
      </c>
      <c r="E17" s="118"/>
      <c r="F17" s="171">
        <v>2346</v>
      </c>
      <c r="G17" s="171">
        <v>1132</v>
      </c>
      <c r="H17" s="171">
        <v>1214</v>
      </c>
      <c r="I17" s="118"/>
      <c r="J17" s="171">
        <v>2199</v>
      </c>
      <c r="K17" s="171">
        <v>1036</v>
      </c>
      <c r="L17" s="171">
        <v>1163</v>
      </c>
      <c r="M17" s="118"/>
      <c r="N17" s="171">
        <v>2407</v>
      </c>
      <c r="O17" s="171">
        <v>1133</v>
      </c>
      <c r="P17" s="171">
        <v>1274</v>
      </c>
      <c r="Q17" s="118"/>
      <c r="R17" s="171">
        <v>1959</v>
      </c>
      <c r="S17" s="171">
        <v>805</v>
      </c>
      <c r="T17" s="171">
        <v>1154</v>
      </c>
      <c r="U17" s="118"/>
      <c r="V17" s="171">
        <v>2272</v>
      </c>
      <c r="W17" s="171">
        <v>981</v>
      </c>
      <c r="X17" s="171">
        <v>1291</v>
      </c>
      <c r="Y17" s="118"/>
      <c r="Z17" s="171">
        <v>578</v>
      </c>
      <c r="AA17" s="171">
        <v>236</v>
      </c>
      <c r="AB17" s="171">
        <v>342</v>
      </c>
      <c r="AD17" s="107" t="s">
        <v>81</v>
      </c>
      <c r="AE17" s="102">
        <f t="shared" si="26"/>
        <v>65.740637227501395</v>
      </c>
      <c r="AF17" s="102">
        <f t="shared" si="13"/>
        <v>61.981835118770377</v>
      </c>
      <c r="AG17" s="102">
        <f t="shared" si="13"/>
        <v>69.210922382283385</v>
      </c>
      <c r="AH17" s="142"/>
      <c r="AI17" s="102">
        <f t="shared" si="27"/>
        <v>58.752817430503377</v>
      </c>
      <c r="AJ17" s="102">
        <f t="shared" si="14"/>
        <v>56.374501992031881</v>
      </c>
      <c r="AK17" s="102">
        <f t="shared" si="15"/>
        <v>61.158690176322416</v>
      </c>
      <c r="AL17" s="105"/>
      <c r="AM17" s="102">
        <f t="shared" si="28"/>
        <v>56.748387096774188</v>
      </c>
      <c r="AN17" s="102">
        <f t="shared" si="16"/>
        <v>53.429602888086649</v>
      </c>
      <c r="AO17" s="102">
        <f t="shared" si="17"/>
        <v>60.072314049586772</v>
      </c>
      <c r="AP17" s="105"/>
      <c r="AQ17" s="102">
        <f t="shared" si="29"/>
        <v>68.830426079496704</v>
      </c>
      <c r="AR17" s="102">
        <f t="shared" si="18"/>
        <v>66.218585622443015</v>
      </c>
      <c r="AS17" s="102">
        <f t="shared" si="19"/>
        <v>71.332586786114234</v>
      </c>
      <c r="AT17" s="105"/>
      <c r="AU17" s="102">
        <f t="shared" si="30"/>
        <v>63.377547719184733</v>
      </c>
      <c r="AV17" s="102">
        <f t="shared" si="20"/>
        <v>57.33618233618234</v>
      </c>
      <c r="AW17" s="102">
        <f t="shared" si="21"/>
        <v>68.40545346769413</v>
      </c>
      <c r="AX17" s="105"/>
      <c r="AY17" s="102">
        <f t="shared" si="31"/>
        <v>80.710479573712263</v>
      </c>
      <c r="AZ17" s="102">
        <f t="shared" si="22"/>
        <v>77.122641509433961</v>
      </c>
      <c r="BA17" s="102">
        <f t="shared" si="23"/>
        <v>83.668178872326635</v>
      </c>
      <c r="BB17" s="142"/>
      <c r="BC17" s="102">
        <f t="shared" si="32"/>
        <v>93.376413570274636</v>
      </c>
      <c r="BD17" s="102">
        <f t="shared" si="24"/>
        <v>92.913385826771659</v>
      </c>
      <c r="BE17" s="102">
        <f t="shared" si="25"/>
        <v>93.69863013698631</v>
      </c>
    </row>
    <row r="18" spans="1:57" ht="15" customHeight="1" x14ac:dyDescent="0.2">
      <c r="A18" s="107" t="s">
        <v>82</v>
      </c>
      <c r="B18" s="171">
        <v>16210</v>
      </c>
      <c r="C18" s="171">
        <v>7570</v>
      </c>
      <c r="D18" s="171">
        <v>8640</v>
      </c>
      <c r="E18" s="118"/>
      <c r="F18" s="171">
        <v>3083</v>
      </c>
      <c r="G18" s="171">
        <v>1489</v>
      </c>
      <c r="H18" s="171">
        <v>1594</v>
      </c>
      <c r="I18" s="118"/>
      <c r="J18" s="171">
        <v>3323</v>
      </c>
      <c r="K18" s="171">
        <v>1579</v>
      </c>
      <c r="L18" s="171">
        <v>1744</v>
      </c>
      <c r="M18" s="118"/>
      <c r="N18" s="171">
        <v>3317</v>
      </c>
      <c r="O18" s="171">
        <v>1566</v>
      </c>
      <c r="P18" s="171">
        <v>1751</v>
      </c>
      <c r="Q18" s="118"/>
      <c r="R18" s="171">
        <v>2554</v>
      </c>
      <c r="S18" s="171">
        <v>1150</v>
      </c>
      <c r="T18" s="171">
        <v>1404</v>
      </c>
      <c r="U18" s="118"/>
      <c r="V18" s="171">
        <v>2703</v>
      </c>
      <c r="W18" s="171">
        <v>1239</v>
      </c>
      <c r="X18" s="171">
        <v>1464</v>
      </c>
      <c r="Y18" s="118"/>
      <c r="Z18" s="171">
        <v>1230</v>
      </c>
      <c r="AA18" s="171">
        <v>547</v>
      </c>
      <c r="AB18" s="171">
        <v>683</v>
      </c>
      <c r="AD18" s="107" t="s">
        <v>82</v>
      </c>
      <c r="AE18" s="102">
        <f t="shared" si="26"/>
        <v>72.333779562695227</v>
      </c>
      <c r="AF18" s="102">
        <f t="shared" si="13"/>
        <v>68.247385503065274</v>
      </c>
      <c r="AG18" s="102">
        <f t="shared" si="13"/>
        <v>76.338575720091882</v>
      </c>
      <c r="AH18" s="142"/>
      <c r="AI18" s="102">
        <f t="shared" si="27"/>
        <v>66.992611907866134</v>
      </c>
      <c r="AJ18" s="102">
        <f t="shared" si="14"/>
        <v>63.307823129251709</v>
      </c>
      <c r="AK18" s="102">
        <f t="shared" si="15"/>
        <v>70.844444444444449</v>
      </c>
      <c r="AL18" s="105"/>
      <c r="AM18" s="102">
        <f t="shared" si="28"/>
        <v>68.841930805883564</v>
      </c>
      <c r="AN18" s="102">
        <f t="shared" si="16"/>
        <v>64.448979591836732</v>
      </c>
      <c r="AO18" s="102">
        <f t="shared" si="17"/>
        <v>73.369793857803955</v>
      </c>
      <c r="AP18" s="105"/>
      <c r="AQ18" s="102">
        <f t="shared" si="29"/>
        <v>75.266621284320394</v>
      </c>
      <c r="AR18" s="102">
        <f t="shared" si="18"/>
        <v>72.332563510392617</v>
      </c>
      <c r="AS18" s="102">
        <f t="shared" si="19"/>
        <v>78.099910793933986</v>
      </c>
      <c r="AT18" s="105"/>
      <c r="AU18" s="102">
        <f t="shared" si="30"/>
        <v>69.762360010925974</v>
      </c>
      <c r="AV18" s="102">
        <f t="shared" si="20"/>
        <v>65.229722064662511</v>
      </c>
      <c r="AW18" s="102">
        <f t="shared" si="21"/>
        <v>73.972602739726028</v>
      </c>
      <c r="AX18" s="105"/>
      <c r="AY18" s="102">
        <f t="shared" si="31"/>
        <v>79.805137289636846</v>
      </c>
      <c r="AZ18" s="102">
        <f t="shared" si="22"/>
        <v>76.246153846153845</v>
      </c>
      <c r="BA18" s="102">
        <f t="shared" si="23"/>
        <v>83.087400681044272</v>
      </c>
      <c r="BB18" s="142"/>
      <c r="BC18" s="102">
        <f t="shared" si="32"/>
        <v>80.602883355176942</v>
      </c>
      <c r="BD18" s="102">
        <f t="shared" si="24"/>
        <v>74.219810040705553</v>
      </c>
      <c r="BE18" s="102">
        <f t="shared" si="25"/>
        <v>86.56527249683144</v>
      </c>
    </row>
    <row r="19" spans="1:57" ht="15" customHeight="1" x14ac:dyDescent="0.2">
      <c r="A19" s="107" t="s">
        <v>83</v>
      </c>
      <c r="B19" s="171">
        <v>4349</v>
      </c>
      <c r="C19" s="171">
        <v>2172</v>
      </c>
      <c r="D19" s="171">
        <v>2177</v>
      </c>
      <c r="E19" s="118"/>
      <c r="F19" s="171">
        <v>834</v>
      </c>
      <c r="G19" s="171">
        <v>415</v>
      </c>
      <c r="H19" s="171">
        <v>419</v>
      </c>
      <c r="I19" s="118"/>
      <c r="J19" s="171">
        <v>846</v>
      </c>
      <c r="K19" s="171">
        <v>418</v>
      </c>
      <c r="L19" s="171">
        <v>428</v>
      </c>
      <c r="M19" s="118"/>
      <c r="N19" s="171">
        <v>803</v>
      </c>
      <c r="O19" s="171">
        <v>416</v>
      </c>
      <c r="P19" s="171">
        <v>387</v>
      </c>
      <c r="Q19" s="118"/>
      <c r="R19" s="171">
        <v>783</v>
      </c>
      <c r="S19" s="171">
        <v>384</v>
      </c>
      <c r="T19" s="171">
        <v>399</v>
      </c>
      <c r="U19" s="118"/>
      <c r="V19" s="171">
        <v>793</v>
      </c>
      <c r="W19" s="171">
        <v>390</v>
      </c>
      <c r="X19" s="171">
        <v>403</v>
      </c>
      <c r="Y19" s="118"/>
      <c r="Z19" s="171">
        <v>290</v>
      </c>
      <c r="AA19" s="171">
        <v>149</v>
      </c>
      <c r="AB19" s="171">
        <v>141</v>
      </c>
      <c r="AD19" s="107" t="s">
        <v>83</v>
      </c>
      <c r="AE19" s="102">
        <f t="shared" si="26"/>
        <v>82.853876928938845</v>
      </c>
      <c r="AF19" s="102">
        <f t="shared" si="13"/>
        <v>79.531307213474918</v>
      </c>
      <c r="AG19" s="102">
        <f t="shared" si="13"/>
        <v>86.457505957108822</v>
      </c>
      <c r="AH19" s="142"/>
      <c r="AI19" s="102">
        <f t="shared" si="27"/>
        <v>82.820258192651437</v>
      </c>
      <c r="AJ19" s="102">
        <f t="shared" si="14"/>
        <v>79.961464354527934</v>
      </c>
      <c r="AK19" s="102">
        <f t="shared" si="15"/>
        <v>85.860655737704917</v>
      </c>
      <c r="AL19" s="105"/>
      <c r="AM19" s="102">
        <f t="shared" si="28"/>
        <v>80.571428571428569</v>
      </c>
      <c r="AN19" s="102">
        <f t="shared" si="16"/>
        <v>76</v>
      </c>
      <c r="AO19" s="102">
        <f t="shared" si="17"/>
        <v>85.6</v>
      </c>
      <c r="AP19" s="105"/>
      <c r="AQ19" s="102">
        <f t="shared" si="29"/>
        <v>84.171907756813411</v>
      </c>
      <c r="AR19" s="102">
        <f t="shared" si="18"/>
        <v>82.051282051282044</v>
      </c>
      <c r="AS19" s="102">
        <f t="shared" si="19"/>
        <v>86.577181208053688</v>
      </c>
      <c r="AT19" s="105"/>
      <c r="AU19" s="102">
        <f t="shared" si="30"/>
        <v>78.456913827655299</v>
      </c>
      <c r="AV19" s="102">
        <f t="shared" si="20"/>
        <v>74.418604651162795</v>
      </c>
      <c r="AW19" s="102">
        <f t="shared" si="21"/>
        <v>82.780082987551864</v>
      </c>
      <c r="AX19" s="105"/>
      <c r="AY19" s="102">
        <f t="shared" si="31"/>
        <v>85.729729729729726</v>
      </c>
      <c r="AZ19" s="102">
        <f t="shared" si="22"/>
        <v>81.761006289308185</v>
      </c>
      <c r="BA19" s="102">
        <f t="shared" si="23"/>
        <v>89.955357142857139</v>
      </c>
      <c r="BB19" s="142"/>
      <c r="BC19" s="102">
        <f t="shared" si="32"/>
        <v>92.063492063492063</v>
      </c>
      <c r="BD19" s="102">
        <f t="shared" si="24"/>
        <v>91.975308641975303</v>
      </c>
      <c r="BE19" s="102">
        <f t="shared" si="25"/>
        <v>92.156862745098039</v>
      </c>
    </row>
    <row r="20" spans="1:57" ht="15" customHeight="1" x14ac:dyDescent="0.2">
      <c r="A20" s="107" t="s">
        <v>84</v>
      </c>
      <c r="B20" s="171">
        <v>9219</v>
      </c>
      <c r="C20" s="171">
        <v>4426</v>
      </c>
      <c r="D20" s="171">
        <v>4793</v>
      </c>
      <c r="E20" s="118"/>
      <c r="F20" s="171">
        <v>1968</v>
      </c>
      <c r="G20" s="171">
        <v>931</v>
      </c>
      <c r="H20" s="171">
        <v>1037</v>
      </c>
      <c r="I20" s="118"/>
      <c r="J20" s="171">
        <v>1821</v>
      </c>
      <c r="K20" s="171">
        <v>874</v>
      </c>
      <c r="L20" s="171">
        <v>947</v>
      </c>
      <c r="M20" s="118"/>
      <c r="N20" s="171">
        <v>1975</v>
      </c>
      <c r="O20" s="171">
        <v>982</v>
      </c>
      <c r="P20" s="171">
        <v>993</v>
      </c>
      <c r="Q20" s="118"/>
      <c r="R20" s="171">
        <v>1451</v>
      </c>
      <c r="S20" s="171">
        <v>705</v>
      </c>
      <c r="T20" s="171">
        <v>746</v>
      </c>
      <c r="U20" s="118"/>
      <c r="V20" s="171">
        <v>1575</v>
      </c>
      <c r="W20" s="171">
        <v>749</v>
      </c>
      <c r="X20" s="171">
        <v>826</v>
      </c>
      <c r="Y20" s="118"/>
      <c r="Z20" s="171">
        <v>429</v>
      </c>
      <c r="AA20" s="171">
        <v>185</v>
      </c>
      <c r="AB20" s="171">
        <v>244</v>
      </c>
      <c r="AD20" s="107" t="s">
        <v>84</v>
      </c>
      <c r="AE20" s="102">
        <f t="shared" si="26"/>
        <v>85.361111111111114</v>
      </c>
      <c r="AF20" s="102">
        <f t="shared" si="13"/>
        <v>81.570217471433835</v>
      </c>
      <c r="AG20" s="102">
        <f t="shared" si="13"/>
        <v>89.188686267212503</v>
      </c>
      <c r="AH20" s="142"/>
      <c r="AI20" s="102">
        <f t="shared" si="27"/>
        <v>85.565217391304344</v>
      </c>
      <c r="AJ20" s="102">
        <f t="shared" si="14"/>
        <v>81.523642732049041</v>
      </c>
      <c r="AK20" s="102">
        <f t="shared" si="15"/>
        <v>89.550949913644217</v>
      </c>
      <c r="AL20" s="105"/>
      <c r="AM20" s="102">
        <f t="shared" si="28"/>
        <v>79.623961521644077</v>
      </c>
      <c r="AN20" s="102">
        <f t="shared" si="16"/>
        <v>74.382978723404264</v>
      </c>
      <c r="AO20" s="102">
        <f t="shared" si="17"/>
        <v>85.161870503597129</v>
      </c>
      <c r="AP20" s="105"/>
      <c r="AQ20" s="102">
        <f t="shared" si="29"/>
        <v>88.406445837063558</v>
      </c>
      <c r="AR20" s="102">
        <f t="shared" si="18"/>
        <v>86.140350877192986</v>
      </c>
      <c r="AS20" s="102">
        <f t="shared" si="19"/>
        <v>90.767824497257763</v>
      </c>
      <c r="AT20" s="105"/>
      <c r="AU20" s="102">
        <f t="shared" si="30"/>
        <v>79.988974641675853</v>
      </c>
      <c r="AV20" s="102">
        <f t="shared" si="20"/>
        <v>75.240128068303093</v>
      </c>
      <c r="AW20" s="102">
        <f t="shared" si="21"/>
        <v>85.062713797035343</v>
      </c>
      <c r="AX20" s="105"/>
      <c r="AY20" s="102">
        <f t="shared" si="31"/>
        <v>91.623036649214669</v>
      </c>
      <c r="AZ20" s="102">
        <f t="shared" si="22"/>
        <v>89.593301435406701</v>
      </c>
      <c r="BA20" s="102">
        <f t="shared" si="23"/>
        <v>93.544733861834644</v>
      </c>
      <c r="BB20" s="142"/>
      <c r="BC20" s="102">
        <f t="shared" si="32"/>
        <v>96.188340807174882</v>
      </c>
      <c r="BD20" s="102">
        <f t="shared" si="24"/>
        <v>94.387755102040813</v>
      </c>
      <c r="BE20" s="102">
        <f t="shared" si="25"/>
        <v>97.6</v>
      </c>
    </row>
    <row r="21" spans="1:57" ht="15" customHeight="1" x14ac:dyDescent="0.2">
      <c r="A21" s="107" t="s">
        <v>85</v>
      </c>
      <c r="B21" s="171">
        <v>2349</v>
      </c>
      <c r="C21" s="171">
        <v>1113</v>
      </c>
      <c r="D21" s="171">
        <v>1236</v>
      </c>
      <c r="E21" s="118"/>
      <c r="F21" s="171">
        <v>478</v>
      </c>
      <c r="G21" s="171">
        <v>229</v>
      </c>
      <c r="H21" s="171">
        <v>249</v>
      </c>
      <c r="I21" s="118"/>
      <c r="J21" s="171">
        <v>471</v>
      </c>
      <c r="K21" s="171">
        <v>220</v>
      </c>
      <c r="L21" s="171">
        <v>251</v>
      </c>
      <c r="M21" s="118"/>
      <c r="N21" s="171">
        <v>489</v>
      </c>
      <c r="O21" s="171">
        <v>222</v>
      </c>
      <c r="P21" s="171">
        <v>267</v>
      </c>
      <c r="Q21" s="118"/>
      <c r="R21" s="171">
        <v>380</v>
      </c>
      <c r="S21" s="171">
        <v>179</v>
      </c>
      <c r="T21" s="171">
        <v>201</v>
      </c>
      <c r="U21" s="118"/>
      <c r="V21" s="171">
        <v>411</v>
      </c>
      <c r="W21" s="171">
        <v>210</v>
      </c>
      <c r="X21" s="171">
        <v>201</v>
      </c>
      <c r="Y21" s="118"/>
      <c r="Z21" s="171">
        <v>120</v>
      </c>
      <c r="AA21" s="171">
        <v>53</v>
      </c>
      <c r="AB21" s="171">
        <v>67</v>
      </c>
      <c r="AD21" s="107" t="s">
        <v>85</v>
      </c>
      <c r="AE21" s="102">
        <f t="shared" si="26"/>
        <v>89.451637471439454</v>
      </c>
      <c r="AF21" s="102">
        <f t="shared" si="13"/>
        <v>86.480186480186489</v>
      </c>
      <c r="AG21" s="102">
        <f t="shared" si="13"/>
        <v>92.307692307692307</v>
      </c>
      <c r="AH21" s="142"/>
      <c r="AI21" s="102">
        <f t="shared" si="27"/>
        <v>88.682745825602964</v>
      </c>
      <c r="AJ21" s="102">
        <f t="shared" si="14"/>
        <v>84.81481481481481</v>
      </c>
      <c r="AK21" s="102">
        <f t="shared" si="15"/>
        <v>92.565055762081784</v>
      </c>
      <c r="AL21" s="105"/>
      <c r="AM21" s="102">
        <f t="shared" si="28"/>
        <v>91.812865497076018</v>
      </c>
      <c r="AN21" s="102">
        <f t="shared" si="16"/>
        <v>90.163934426229503</v>
      </c>
      <c r="AO21" s="102">
        <f t="shared" si="17"/>
        <v>93.3085501858736</v>
      </c>
      <c r="AP21" s="105"/>
      <c r="AQ21" s="102">
        <f t="shared" si="29"/>
        <v>90.221402214022135</v>
      </c>
      <c r="AR21" s="102">
        <f t="shared" si="18"/>
        <v>87.747035573122531</v>
      </c>
      <c r="AS21" s="102">
        <f t="shared" si="19"/>
        <v>92.387543252595165</v>
      </c>
      <c r="AT21" s="105"/>
      <c r="AU21" s="102">
        <f t="shared" si="30"/>
        <v>85.011185682326612</v>
      </c>
      <c r="AV21" s="102">
        <f t="shared" si="20"/>
        <v>80.995475113122168</v>
      </c>
      <c r="AW21" s="102">
        <f t="shared" si="21"/>
        <v>88.938053097345133</v>
      </c>
      <c r="AX21" s="105"/>
      <c r="AY21" s="102">
        <f t="shared" si="31"/>
        <v>89.934354485776808</v>
      </c>
      <c r="AZ21" s="102">
        <f t="shared" si="22"/>
        <v>86.419753086419746</v>
      </c>
      <c r="BA21" s="102">
        <f t="shared" si="23"/>
        <v>93.925233644859816</v>
      </c>
      <c r="BB21" s="142"/>
      <c r="BC21" s="102">
        <f t="shared" si="32"/>
        <v>93.75</v>
      </c>
      <c r="BD21" s="102">
        <f t="shared" si="24"/>
        <v>94.642857142857139</v>
      </c>
      <c r="BE21" s="102">
        <f t="shared" si="25"/>
        <v>93.055555555555557</v>
      </c>
    </row>
    <row r="22" spans="1:57" ht="15" customHeight="1" x14ac:dyDescent="0.2">
      <c r="A22" s="107" t="s">
        <v>86</v>
      </c>
      <c r="B22" s="171">
        <v>23717</v>
      </c>
      <c r="C22" s="171">
        <v>11386</v>
      </c>
      <c r="D22" s="171">
        <v>12331</v>
      </c>
      <c r="E22" s="118"/>
      <c r="F22" s="171">
        <v>5000</v>
      </c>
      <c r="G22" s="171">
        <v>2424</v>
      </c>
      <c r="H22" s="171">
        <v>2576</v>
      </c>
      <c r="I22" s="118"/>
      <c r="J22" s="171">
        <v>4699</v>
      </c>
      <c r="K22" s="171">
        <v>2325</v>
      </c>
      <c r="L22" s="171">
        <v>2374</v>
      </c>
      <c r="M22" s="118"/>
      <c r="N22" s="171">
        <v>4884</v>
      </c>
      <c r="O22" s="171">
        <v>2326</v>
      </c>
      <c r="P22" s="171">
        <v>2558</v>
      </c>
      <c r="Q22" s="118"/>
      <c r="R22" s="171">
        <v>3868</v>
      </c>
      <c r="S22" s="171">
        <v>1810</v>
      </c>
      <c r="T22" s="171">
        <v>2058</v>
      </c>
      <c r="U22" s="118"/>
      <c r="V22" s="171">
        <v>4086</v>
      </c>
      <c r="W22" s="171">
        <v>1947</v>
      </c>
      <c r="X22" s="171">
        <v>2139</v>
      </c>
      <c r="Y22" s="118"/>
      <c r="Z22" s="171">
        <v>1180</v>
      </c>
      <c r="AA22" s="171">
        <v>554</v>
      </c>
      <c r="AB22" s="171">
        <v>626</v>
      </c>
      <c r="AD22" s="107" t="s">
        <v>86</v>
      </c>
      <c r="AE22" s="102">
        <f t="shared" si="26"/>
        <v>78.494125434386902</v>
      </c>
      <c r="AF22" s="102">
        <f t="shared" si="13"/>
        <v>74.917752335833669</v>
      </c>
      <c r="AG22" s="102">
        <f t="shared" si="13"/>
        <v>82.113604581474334</v>
      </c>
      <c r="AH22" s="142"/>
      <c r="AI22" s="102">
        <f t="shared" si="27"/>
        <v>75.052536775743022</v>
      </c>
      <c r="AJ22" s="102">
        <f t="shared" si="14"/>
        <v>72.014260249554368</v>
      </c>
      <c r="AK22" s="102">
        <f t="shared" si="15"/>
        <v>78.155339805825236</v>
      </c>
      <c r="AL22" s="105"/>
      <c r="AM22" s="102">
        <f t="shared" si="28"/>
        <v>72.103728709528923</v>
      </c>
      <c r="AN22" s="102">
        <f t="shared" si="16"/>
        <v>68.868483412322277</v>
      </c>
      <c r="AO22" s="102">
        <f t="shared" si="17"/>
        <v>75.581025151225717</v>
      </c>
      <c r="AP22" s="105"/>
      <c r="AQ22" s="102">
        <f t="shared" si="29"/>
        <v>82.194547290474588</v>
      </c>
      <c r="AR22" s="102">
        <f t="shared" si="18"/>
        <v>76.917989417989418</v>
      </c>
      <c r="AS22" s="102">
        <f t="shared" si="19"/>
        <v>87.662782727895816</v>
      </c>
      <c r="AT22" s="105"/>
      <c r="AU22" s="102">
        <f t="shared" si="30"/>
        <v>74.888673765730886</v>
      </c>
      <c r="AV22" s="102">
        <f t="shared" si="20"/>
        <v>71.400394477317548</v>
      </c>
      <c r="AW22" s="102">
        <f t="shared" si="21"/>
        <v>78.250950570342198</v>
      </c>
      <c r="AX22" s="105"/>
      <c r="AY22" s="102">
        <f t="shared" si="31"/>
        <v>86.825329366765828</v>
      </c>
      <c r="AZ22" s="102">
        <f t="shared" si="22"/>
        <v>84.031074665515746</v>
      </c>
      <c r="BA22" s="102">
        <f t="shared" si="23"/>
        <v>89.535370447886137</v>
      </c>
      <c r="BB22" s="142"/>
      <c r="BC22" s="102">
        <f t="shared" si="32"/>
        <v>96.484055600981193</v>
      </c>
      <c r="BD22" s="102">
        <f t="shared" si="24"/>
        <v>95.517241379310349</v>
      </c>
      <c r="BE22" s="102">
        <f t="shared" si="25"/>
        <v>97.3561430793157</v>
      </c>
    </row>
    <row r="23" spans="1:57" ht="15" customHeight="1" x14ac:dyDescent="0.2">
      <c r="A23" s="107" t="s">
        <v>87</v>
      </c>
      <c r="B23" s="171">
        <v>10939</v>
      </c>
      <c r="C23" s="171">
        <v>5193</v>
      </c>
      <c r="D23" s="171">
        <v>5746</v>
      </c>
      <c r="E23" s="118"/>
      <c r="F23" s="171">
        <v>2289</v>
      </c>
      <c r="G23" s="171">
        <v>1126</v>
      </c>
      <c r="H23" s="171">
        <v>1163</v>
      </c>
      <c r="I23" s="118"/>
      <c r="J23" s="171">
        <v>2108</v>
      </c>
      <c r="K23" s="171">
        <v>999</v>
      </c>
      <c r="L23" s="171">
        <v>1109</v>
      </c>
      <c r="M23" s="118"/>
      <c r="N23" s="171">
        <v>2173</v>
      </c>
      <c r="O23" s="171">
        <v>1024</v>
      </c>
      <c r="P23" s="171">
        <v>1149</v>
      </c>
      <c r="Q23" s="118"/>
      <c r="R23" s="171">
        <v>1905</v>
      </c>
      <c r="S23" s="171">
        <v>855</v>
      </c>
      <c r="T23" s="171">
        <v>1050</v>
      </c>
      <c r="U23" s="118"/>
      <c r="V23" s="171">
        <v>2046</v>
      </c>
      <c r="W23" s="171">
        <v>980</v>
      </c>
      <c r="X23" s="171">
        <v>1066</v>
      </c>
      <c r="Y23" s="118"/>
      <c r="Z23" s="171">
        <v>418</v>
      </c>
      <c r="AA23" s="171">
        <v>209</v>
      </c>
      <c r="AB23" s="171">
        <v>209</v>
      </c>
      <c r="AD23" s="107" t="s">
        <v>87</v>
      </c>
      <c r="AE23" s="102">
        <f t="shared" si="26"/>
        <v>80.103983596953725</v>
      </c>
      <c r="AF23" s="102">
        <f t="shared" si="13"/>
        <v>76.087912087912088</v>
      </c>
      <c r="AG23" s="102">
        <f t="shared" si="13"/>
        <v>84.116527594788465</v>
      </c>
      <c r="AH23" s="142"/>
      <c r="AI23" s="102">
        <f t="shared" si="27"/>
        <v>77.461928934010146</v>
      </c>
      <c r="AJ23" s="102">
        <f t="shared" si="14"/>
        <v>74.618952948972833</v>
      </c>
      <c r="AK23" s="102">
        <f t="shared" si="15"/>
        <v>80.428769017980642</v>
      </c>
      <c r="AL23" s="105"/>
      <c r="AM23" s="102">
        <f t="shared" si="28"/>
        <v>76.404494382022463</v>
      </c>
      <c r="AN23" s="102">
        <f t="shared" si="16"/>
        <v>72.025955299206927</v>
      </c>
      <c r="AO23" s="102">
        <f t="shared" si="17"/>
        <v>80.830903790087461</v>
      </c>
      <c r="AP23" s="105"/>
      <c r="AQ23" s="102">
        <f t="shared" si="29"/>
        <v>81.355297641332839</v>
      </c>
      <c r="AR23" s="102">
        <f t="shared" si="18"/>
        <v>76.247207743857032</v>
      </c>
      <c r="AS23" s="102">
        <f t="shared" si="19"/>
        <v>86.521084337349393</v>
      </c>
      <c r="AT23" s="105"/>
      <c r="AU23" s="102">
        <f t="shared" si="30"/>
        <v>76.845502218636554</v>
      </c>
      <c r="AV23" s="102">
        <f t="shared" si="20"/>
        <v>70.778145695364231</v>
      </c>
      <c r="AW23" s="102">
        <f t="shared" si="21"/>
        <v>82.612116443745094</v>
      </c>
      <c r="AX23" s="105"/>
      <c r="AY23" s="102">
        <f t="shared" si="31"/>
        <v>87.398547629218285</v>
      </c>
      <c r="AZ23" s="102">
        <f t="shared" si="22"/>
        <v>85.365853658536579</v>
      </c>
      <c r="BA23" s="102">
        <f t="shared" si="23"/>
        <v>89.354568315171832</v>
      </c>
      <c r="BB23" s="142"/>
      <c r="BC23" s="102">
        <f t="shared" si="32"/>
        <v>92.682926829268297</v>
      </c>
      <c r="BD23" s="102">
        <f t="shared" si="24"/>
        <v>90.869565217391298</v>
      </c>
      <c r="BE23" s="102">
        <f t="shared" si="25"/>
        <v>94.570135746606326</v>
      </c>
    </row>
    <row r="24" spans="1:57" ht="15" customHeight="1" x14ac:dyDescent="0.2">
      <c r="A24" s="107" t="s">
        <v>88</v>
      </c>
      <c r="B24" s="171">
        <v>13806</v>
      </c>
      <c r="C24" s="171">
        <v>6412</v>
      </c>
      <c r="D24" s="171">
        <v>7394</v>
      </c>
      <c r="E24" s="118"/>
      <c r="F24" s="171">
        <v>3005</v>
      </c>
      <c r="G24" s="171">
        <v>1395</v>
      </c>
      <c r="H24" s="171">
        <v>1610</v>
      </c>
      <c r="I24" s="118"/>
      <c r="J24" s="171">
        <v>2907</v>
      </c>
      <c r="K24" s="171">
        <v>1360</v>
      </c>
      <c r="L24" s="171">
        <v>1547</v>
      </c>
      <c r="M24" s="118"/>
      <c r="N24" s="171">
        <v>2660</v>
      </c>
      <c r="O24" s="171">
        <v>1273</v>
      </c>
      <c r="P24" s="171">
        <v>1387</v>
      </c>
      <c r="Q24" s="118"/>
      <c r="R24" s="171">
        <v>2045</v>
      </c>
      <c r="S24" s="171">
        <v>908</v>
      </c>
      <c r="T24" s="171">
        <v>1137</v>
      </c>
      <c r="U24" s="118"/>
      <c r="V24" s="171">
        <v>2345</v>
      </c>
      <c r="W24" s="171">
        <v>1069</v>
      </c>
      <c r="X24" s="171">
        <v>1276</v>
      </c>
      <c r="Y24" s="118"/>
      <c r="Z24" s="171">
        <v>844</v>
      </c>
      <c r="AA24" s="171">
        <v>407</v>
      </c>
      <c r="AB24" s="171">
        <v>437</v>
      </c>
      <c r="AD24" s="107" t="s">
        <v>88</v>
      </c>
      <c r="AE24" s="102">
        <f t="shared" si="26"/>
        <v>79.299253302699597</v>
      </c>
      <c r="AF24" s="102">
        <f t="shared" si="13"/>
        <v>74.204374493692853</v>
      </c>
      <c r="AG24" s="102">
        <f t="shared" si="13"/>
        <v>84.31976280077545</v>
      </c>
      <c r="AH24" s="142"/>
      <c r="AI24" s="102">
        <f t="shared" si="27"/>
        <v>78.336809176225231</v>
      </c>
      <c r="AJ24" s="102">
        <f t="shared" si="14"/>
        <v>72.204968944099377</v>
      </c>
      <c r="AK24" s="102">
        <f t="shared" si="15"/>
        <v>84.558823529411768</v>
      </c>
      <c r="AL24" s="105"/>
      <c r="AM24" s="102">
        <f t="shared" si="28"/>
        <v>75.940438871473361</v>
      </c>
      <c r="AN24" s="102">
        <f t="shared" si="16"/>
        <v>71.578947368421055</v>
      </c>
      <c r="AO24" s="102">
        <f t="shared" si="17"/>
        <v>80.238589211618262</v>
      </c>
      <c r="AP24" s="105"/>
      <c r="AQ24" s="102">
        <f t="shared" si="29"/>
        <v>80.949482653682296</v>
      </c>
      <c r="AR24" s="102">
        <f t="shared" si="18"/>
        <v>76.273217495506302</v>
      </c>
      <c r="AS24" s="102">
        <f t="shared" si="19"/>
        <v>85.776128633271483</v>
      </c>
      <c r="AT24" s="105"/>
      <c r="AU24" s="102">
        <f t="shared" si="30"/>
        <v>72.466335931963144</v>
      </c>
      <c r="AV24" s="102">
        <f t="shared" si="20"/>
        <v>65.844815083393755</v>
      </c>
      <c r="AW24" s="102">
        <f t="shared" si="21"/>
        <v>78.794178794178791</v>
      </c>
      <c r="AX24" s="105"/>
      <c r="AY24" s="102">
        <f t="shared" si="31"/>
        <v>85.365853658536579</v>
      </c>
      <c r="AZ24" s="102">
        <f t="shared" si="22"/>
        <v>80.862329803328294</v>
      </c>
      <c r="BA24" s="102">
        <f t="shared" si="23"/>
        <v>89.543859649122808</v>
      </c>
      <c r="BB24" s="142"/>
      <c r="BC24" s="102">
        <f t="shared" si="32"/>
        <v>94.725028058361389</v>
      </c>
      <c r="BD24" s="102">
        <f t="shared" si="24"/>
        <v>92.710706150341679</v>
      </c>
      <c r="BE24" s="102">
        <f t="shared" si="25"/>
        <v>96.681415929203538</v>
      </c>
    </row>
    <row r="25" spans="1:57" ht="15" customHeight="1" x14ac:dyDescent="0.2">
      <c r="A25" s="107" t="s">
        <v>89</v>
      </c>
      <c r="B25" s="171">
        <v>4200</v>
      </c>
      <c r="C25" s="171">
        <v>1925</v>
      </c>
      <c r="D25" s="171">
        <v>2275</v>
      </c>
      <c r="E25" s="118"/>
      <c r="F25" s="171">
        <v>955</v>
      </c>
      <c r="G25" s="171">
        <v>426</v>
      </c>
      <c r="H25" s="171">
        <v>529</v>
      </c>
      <c r="I25" s="118"/>
      <c r="J25" s="171">
        <v>888</v>
      </c>
      <c r="K25" s="171">
        <v>410</v>
      </c>
      <c r="L25" s="171">
        <v>478</v>
      </c>
      <c r="M25" s="118"/>
      <c r="N25" s="171">
        <v>871</v>
      </c>
      <c r="O25" s="171">
        <v>397</v>
      </c>
      <c r="P25" s="171">
        <v>474</v>
      </c>
      <c r="Q25" s="118"/>
      <c r="R25" s="171">
        <v>636</v>
      </c>
      <c r="S25" s="171">
        <v>289</v>
      </c>
      <c r="T25" s="171">
        <v>347</v>
      </c>
      <c r="U25" s="118"/>
      <c r="V25" s="171">
        <v>685</v>
      </c>
      <c r="W25" s="171">
        <v>323</v>
      </c>
      <c r="X25" s="171">
        <v>362</v>
      </c>
      <c r="Y25" s="118"/>
      <c r="Z25" s="171">
        <v>165</v>
      </c>
      <c r="AA25" s="171">
        <v>80</v>
      </c>
      <c r="AB25" s="171">
        <v>85</v>
      </c>
      <c r="AD25" s="107" t="s">
        <v>89</v>
      </c>
      <c r="AE25" s="102">
        <f t="shared" si="26"/>
        <v>79.81755986316989</v>
      </c>
      <c r="AF25" s="102">
        <f t="shared" si="13"/>
        <v>74.990261005064269</v>
      </c>
      <c r="AG25" s="102">
        <f t="shared" si="13"/>
        <v>84.415584415584405</v>
      </c>
      <c r="AH25" s="142"/>
      <c r="AI25" s="102">
        <f t="shared" si="27"/>
        <v>76.277955271565503</v>
      </c>
      <c r="AJ25" s="102">
        <f t="shared" si="14"/>
        <v>70.52980132450331</v>
      </c>
      <c r="AK25" s="102">
        <f t="shared" si="15"/>
        <v>81.635802469135797</v>
      </c>
      <c r="AL25" s="105"/>
      <c r="AM25" s="102">
        <f t="shared" si="28"/>
        <v>77.622377622377627</v>
      </c>
      <c r="AN25" s="102">
        <f t="shared" si="16"/>
        <v>71.803852889667255</v>
      </c>
      <c r="AO25" s="102">
        <f t="shared" si="17"/>
        <v>83.420593368237348</v>
      </c>
      <c r="AP25" s="105"/>
      <c r="AQ25" s="102">
        <f t="shared" si="29"/>
        <v>80.055147058823522</v>
      </c>
      <c r="AR25" s="102">
        <f t="shared" si="18"/>
        <v>74.484052532833019</v>
      </c>
      <c r="AS25" s="102">
        <f t="shared" si="19"/>
        <v>85.405405405405403</v>
      </c>
      <c r="AT25" s="105"/>
      <c r="AU25" s="102">
        <f t="shared" si="30"/>
        <v>77.655677655677664</v>
      </c>
      <c r="AV25" s="102">
        <f t="shared" si="20"/>
        <v>73.536895674300254</v>
      </c>
      <c r="AW25" s="102">
        <f t="shared" si="21"/>
        <v>81.455399061032864</v>
      </c>
      <c r="AX25" s="105"/>
      <c r="AY25" s="102">
        <f t="shared" si="31"/>
        <v>87.820512820512818</v>
      </c>
      <c r="AZ25" s="102">
        <f t="shared" si="22"/>
        <v>85.90425531914893</v>
      </c>
      <c r="BA25" s="102">
        <f t="shared" si="23"/>
        <v>89.603960396039611</v>
      </c>
      <c r="BB25" s="142"/>
      <c r="BC25" s="102">
        <f t="shared" si="32"/>
        <v>92.178770949720672</v>
      </c>
      <c r="BD25" s="102">
        <f t="shared" si="24"/>
        <v>88.888888888888886</v>
      </c>
      <c r="BE25" s="102">
        <f t="shared" si="25"/>
        <v>95.50561797752809</v>
      </c>
    </row>
    <row r="26" spans="1:57" ht="15" customHeight="1" x14ac:dyDescent="0.2">
      <c r="A26" s="153" t="s">
        <v>90</v>
      </c>
      <c r="B26" s="171">
        <v>19574</v>
      </c>
      <c r="C26" s="171">
        <v>9574</v>
      </c>
      <c r="D26" s="171">
        <v>10000</v>
      </c>
      <c r="E26" s="118"/>
      <c r="F26" s="171">
        <v>4102</v>
      </c>
      <c r="G26" s="171">
        <v>2052</v>
      </c>
      <c r="H26" s="171">
        <v>2050</v>
      </c>
      <c r="I26" s="118"/>
      <c r="J26" s="171">
        <v>4125</v>
      </c>
      <c r="K26" s="171">
        <v>2059</v>
      </c>
      <c r="L26" s="171">
        <v>2066</v>
      </c>
      <c r="M26" s="118"/>
      <c r="N26" s="171">
        <v>4018</v>
      </c>
      <c r="O26" s="171">
        <v>1922</v>
      </c>
      <c r="P26" s="171">
        <v>2096</v>
      </c>
      <c r="Q26" s="118"/>
      <c r="R26" s="171">
        <v>3050</v>
      </c>
      <c r="S26" s="171">
        <v>1485</v>
      </c>
      <c r="T26" s="171">
        <v>1565</v>
      </c>
      <c r="U26" s="118"/>
      <c r="V26" s="171">
        <v>3402</v>
      </c>
      <c r="W26" s="171">
        <v>1631</v>
      </c>
      <c r="X26" s="171">
        <v>1771</v>
      </c>
      <c r="Y26" s="118"/>
      <c r="Z26" s="171">
        <v>877</v>
      </c>
      <c r="AA26" s="171">
        <v>425</v>
      </c>
      <c r="AB26" s="171">
        <v>452</v>
      </c>
      <c r="AD26" s="153" t="s">
        <v>90</v>
      </c>
      <c r="AE26" s="102">
        <f t="shared" si="26"/>
        <v>71.29744299555621</v>
      </c>
      <c r="AF26" s="102">
        <f t="shared" si="13"/>
        <v>68.380829940718527</v>
      </c>
      <c r="AG26" s="102">
        <f t="shared" si="13"/>
        <v>74.33286255853713</v>
      </c>
      <c r="AH26" s="142"/>
      <c r="AI26" s="102">
        <f t="shared" si="27"/>
        <v>70.324018515343738</v>
      </c>
      <c r="AJ26" s="102">
        <f t="shared" si="14"/>
        <v>67.924528301886795</v>
      </c>
      <c r="AK26" s="102">
        <f t="shared" si="15"/>
        <v>72.901849217638699</v>
      </c>
      <c r="AL26" s="105"/>
      <c r="AM26" s="102">
        <f t="shared" si="28"/>
        <v>68.85327991987981</v>
      </c>
      <c r="AN26" s="102">
        <f t="shared" si="16"/>
        <v>65.552371856096784</v>
      </c>
      <c r="AO26" s="102">
        <f t="shared" si="17"/>
        <v>72.491228070175438</v>
      </c>
      <c r="AP26" s="105"/>
      <c r="AQ26" s="102">
        <f t="shared" si="29"/>
        <v>74.201292705447827</v>
      </c>
      <c r="AR26" s="102">
        <f t="shared" si="18"/>
        <v>69.411339833875047</v>
      </c>
      <c r="AS26" s="102">
        <f t="shared" si="19"/>
        <v>79.21390778533636</v>
      </c>
      <c r="AT26" s="105"/>
      <c r="AU26" s="102">
        <f t="shared" si="30"/>
        <v>62.808896210873144</v>
      </c>
      <c r="AV26" s="102">
        <f t="shared" si="20"/>
        <v>60.097126669364634</v>
      </c>
      <c r="AW26" s="102">
        <f t="shared" si="21"/>
        <v>65.618448637316561</v>
      </c>
      <c r="AX26" s="105"/>
      <c r="AY26" s="102">
        <f t="shared" si="31"/>
        <v>77.884615384615387</v>
      </c>
      <c r="AZ26" s="102">
        <f t="shared" si="22"/>
        <v>77.225378787878782</v>
      </c>
      <c r="BA26" s="102">
        <f t="shared" si="23"/>
        <v>78.501773049645379</v>
      </c>
      <c r="BB26" s="142"/>
      <c r="BC26" s="102">
        <f t="shared" si="32"/>
        <v>88.496468213925326</v>
      </c>
      <c r="BD26" s="102">
        <f t="shared" si="24"/>
        <v>87.26899383983573</v>
      </c>
      <c r="BE26" s="102">
        <f t="shared" si="25"/>
        <v>89.682539682539684</v>
      </c>
    </row>
    <row r="27" spans="1:57" ht="15" customHeight="1" x14ac:dyDescent="0.2">
      <c r="A27" s="107" t="s">
        <v>91</v>
      </c>
      <c r="B27" s="171">
        <v>5354</v>
      </c>
      <c r="C27" s="171">
        <v>2644</v>
      </c>
      <c r="D27" s="171">
        <v>2710</v>
      </c>
      <c r="E27" s="118"/>
      <c r="F27" s="171">
        <v>1193</v>
      </c>
      <c r="G27" s="171">
        <v>604</v>
      </c>
      <c r="H27" s="171">
        <v>589</v>
      </c>
      <c r="I27" s="118"/>
      <c r="J27" s="171">
        <v>1187</v>
      </c>
      <c r="K27" s="171">
        <v>588</v>
      </c>
      <c r="L27" s="171">
        <v>599</v>
      </c>
      <c r="M27" s="118"/>
      <c r="N27" s="171">
        <v>1154</v>
      </c>
      <c r="O27" s="171">
        <v>583</v>
      </c>
      <c r="P27" s="171">
        <v>571</v>
      </c>
      <c r="Q27" s="118"/>
      <c r="R27" s="171">
        <v>855</v>
      </c>
      <c r="S27" s="171">
        <v>407</v>
      </c>
      <c r="T27" s="171">
        <v>448</v>
      </c>
      <c r="U27" s="118"/>
      <c r="V27" s="171">
        <v>878</v>
      </c>
      <c r="W27" s="171">
        <v>423</v>
      </c>
      <c r="X27" s="171">
        <v>455</v>
      </c>
      <c r="Y27" s="118"/>
      <c r="Z27" s="171">
        <v>87</v>
      </c>
      <c r="AA27" s="171">
        <v>39</v>
      </c>
      <c r="AB27" s="171">
        <v>48</v>
      </c>
      <c r="AD27" s="107" t="s">
        <v>91</v>
      </c>
      <c r="AE27" s="102">
        <f t="shared" si="26"/>
        <v>83.68240075023445</v>
      </c>
      <c r="AF27" s="102">
        <f t="shared" si="13"/>
        <v>80.389176041349955</v>
      </c>
      <c r="AG27" s="102">
        <f t="shared" si="13"/>
        <v>87.166291412029594</v>
      </c>
      <c r="AH27" s="142"/>
      <c r="AI27" s="102">
        <f t="shared" si="27"/>
        <v>85.519713261648747</v>
      </c>
      <c r="AJ27" s="102">
        <f t="shared" si="14"/>
        <v>83.310344827586206</v>
      </c>
      <c r="AK27" s="102">
        <f t="shared" si="15"/>
        <v>87.910447761194035</v>
      </c>
      <c r="AL27" s="105"/>
      <c r="AM27" s="102">
        <f t="shared" si="28"/>
        <v>80.693405846363021</v>
      </c>
      <c r="AN27" s="102">
        <f t="shared" si="16"/>
        <v>77.266754270696453</v>
      </c>
      <c r="AO27" s="102">
        <f t="shared" si="17"/>
        <v>84.366197183098592</v>
      </c>
      <c r="AP27" s="105"/>
      <c r="AQ27" s="102">
        <f t="shared" si="29"/>
        <v>86.506746626686663</v>
      </c>
      <c r="AR27" s="102">
        <f t="shared" si="18"/>
        <v>83.524355300859597</v>
      </c>
      <c r="AS27" s="102">
        <f t="shared" si="19"/>
        <v>89.779874213836479</v>
      </c>
      <c r="AT27" s="105"/>
      <c r="AU27" s="102">
        <f t="shared" si="30"/>
        <v>78.874538745387454</v>
      </c>
      <c r="AV27" s="102">
        <f t="shared" si="20"/>
        <v>74.54212454212454</v>
      </c>
      <c r="AW27" s="102">
        <f t="shared" si="21"/>
        <v>83.271375464684013</v>
      </c>
      <c r="AX27" s="105"/>
      <c r="AY27" s="102">
        <f t="shared" si="31"/>
        <v>86.758893280632407</v>
      </c>
      <c r="AZ27" s="102">
        <f t="shared" si="22"/>
        <v>82.295719844357976</v>
      </c>
      <c r="BA27" s="102">
        <f t="shared" si="23"/>
        <v>91.365461847389568</v>
      </c>
      <c r="BB27" s="142"/>
      <c r="BC27" s="102">
        <f t="shared" si="32"/>
        <v>85.294117647058826</v>
      </c>
      <c r="BD27" s="102">
        <f t="shared" si="24"/>
        <v>86.666666666666671</v>
      </c>
      <c r="BE27" s="102">
        <f t="shared" si="25"/>
        <v>84.210526315789465</v>
      </c>
    </row>
    <row r="28" spans="1:57" ht="15" customHeight="1" x14ac:dyDescent="0.2">
      <c r="A28" s="107" t="s">
        <v>92</v>
      </c>
      <c r="B28" s="171">
        <v>22260</v>
      </c>
      <c r="C28" s="171">
        <v>10789</v>
      </c>
      <c r="D28" s="171">
        <v>11471</v>
      </c>
      <c r="E28" s="118"/>
      <c r="F28" s="171">
        <v>4485</v>
      </c>
      <c r="G28" s="171">
        <v>2308</v>
      </c>
      <c r="H28" s="171">
        <v>2177</v>
      </c>
      <c r="I28" s="118"/>
      <c r="J28" s="171">
        <v>4277</v>
      </c>
      <c r="K28" s="171">
        <v>2089</v>
      </c>
      <c r="L28" s="171">
        <v>2188</v>
      </c>
      <c r="M28" s="118"/>
      <c r="N28" s="171">
        <v>4366</v>
      </c>
      <c r="O28" s="171">
        <v>2098</v>
      </c>
      <c r="P28" s="171">
        <v>2268</v>
      </c>
      <c r="Q28" s="118"/>
      <c r="R28" s="171">
        <v>3906</v>
      </c>
      <c r="S28" s="171">
        <v>1779</v>
      </c>
      <c r="T28" s="171">
        <v>2127</v>
      </c>
      <c r="U28" s="118"/>
      <c r="V28" s="171">
        <v>4007</v>
      </c>
      <c r="W28" s="171">
        <v>1935</v>
      </c>
      <c r="X28" s="171">
        <v>2072</v>
      </c>
      <c r="Y28" s="118"/>
      <c r="Z28" s="171">
        <v>1219</v>
      </c>
      <c r="AA28" s="171">
        <v>580</v>
      </c>
      <c r="AB28" s="171">
        <v>639</v>
      </c>
      <c r="AD28" s="107" t="s">
        <v>92</v>
      </c>
      <c r="AE28" s="102">
        <f t="shared" si="26"/>
        <v>79.696394686907027</v>
      </c>
      <c r="AF28" s="102">
        <f t="shared" si="13"/>
        <v>77.290636865104943</v>
      </c>
      <c r="AG28" s="102">
        <f t="shared" si="13"/>
        <v>82.099914113942177</v>
      </c>
      <c r="AH28" s="142"/>
      <c r="AI28" s="102">
        <f t="shared" si="27"/>
        <v>78.450236137834523</v>
      </c>
      <c r="AJ28" s="102">
        <f t="shared" si="14"/>
        <v>77.999324095978366</v>
      </c>
      <c r="AK28" s="102">
        <f t="shared" si="15"/>
        <v>78.934010152284259</v>
      </c>
      <c r="AL28" s="105"/>
      <c r="AM28" s="102">
        <f t="shared" si="28"/>
        <v>72.491525423728802</v>
      </c>
      <c r="AN28" s="102">
        <f t="shared" si="16"/>
        <v>69.540612516644472</v>
      </c>
      <c r="AO28" s="102">
        <f t="shared" si="17"/>
        <v>75.552486187845304</v>
      </c>
      <c r="AP28" s="105"/>
      <c r="AQ28" s="102">
        <f t="shared" si="29"/>
        <v>81.062012625324925</v>
      </c>
      <c r="AR28" s="102">
        <f t="shared" si="18"/>
        <v>77.416974169741692</v>
      </c>
      <c r="AS28" s="102">
        <f t="shared" si="19"/>
        <v>84.753363228699556</v>
      </c>
      <c r="AT28" s="105"/>
      <c r="AU28" s="102">
        <f t="shared" si="30"/>
        <v>75.977436296440388</v>
      </c>
      <c r="AV28" s="102">
        <f t="shared" si="20"/>
        <v>72.701266857376382</v>
      </c>
      <c r="AW28" s="102">
        <f t="shared" si="21"/>
        <v>78.953229398663694</v>
      </c>
      <c r="AX28" s="105"/>
      <c r="AY28" s="102">
        <f t="shared" si="31"/>
        <v>89.12366548042705</v>
      </c>
      <c r="AZ28" s="102">
        <f t="shared" si="22"/>
        <v>87.477396021699818</v>
      </c>
      <c r="BA28" s="102">
        <f t="shared" si="23"/>
        <v>90.71803852889667</v>
      </c>
      <c r="BB28" s="142"/>
      <c r="BC28" s="102">
        <f t="shared" si="32"/>
        <v>94.422927962819529</v>
      </c>
      <c r="BD28" s="102">
        <f t="shared" si="24"/>
        <v>92.503987240829346</v>
      </c>
      <c r="BE28" s="102">
        <f t="shared" si="25"/>
        <v>96.234939759036138</v>
      </c>
    </row>
    <row r="29" spans="1:57" ht="15" customHeight="1" x14ac:dyDescent="0.2">
      <c r="A29" s="107" t="s">
        <v>93</v>
      </c>
      <c r="B29" s="171">
        <v>3337</v>
      </c>
      <c r="C29" s="171">
        <v>1571</v>
      </c>
      <c r="D29" s="171">
        <v>1766</v>
      </c>
      <c r="E29" s="118"/>
      <c r="F29" s="171">
        <v>785</v>
      </c>
      <c r="G29" s="171">
        <v>367</v>
      </c>
      <c r="H29" s="171">
        <v>418</v>
      </c>
      <c r="I29" s="118"/>
      <c r="J29" s="171">
        <v>808</v>
      </c>
      <c r="K29" s="171">
        <v>367</v>
      </c>
      <c r="L29" s="171">
        <v>441</v>
      </c>
      <c r="M29" s="118"/>
      <c r="N29" s="171">
        <v>693</v>
      </c>
      <c r="O29" s="171">
        <v>325</v>
      </c>
      <c r="P29" s="171">
        <v>368</v>
      </c>
      <c r="Q29" s="118"/>
      <c r="R29" s="171">
        <v>485</v>
      </c>
      <c r="S29" s="171">
        <v>223</v>
      </c>
      <c r="T29" s="171">
        <v>262</v>
      </c>
      <c r="U29" s="118"/>
      <c r="V29" s="171">
        <v>483</v>
      </c>
      <c r="W29" s="171">
        <v>247</v>
      </c>
      <c r="X29" s="171">
        <v>236</v>
      </c>
      <c r="Y29" s="118"/>
      <c r="Z29" s="171">
        <v>83</v>
      </c>
      <c r="AA29" s="171">
        <v>42</v>
      </c>
      <c r="AB29" s="171">
        <v>41</v>
      </c>
      <c r="AD29" s="107" t="s">
        <v>93</v>
      </c>
      <c r="AE29" s="102">
        <f t="shared" si="26"/>
        <v>72.151351351351352</v>
      </c>
      <c r="AF29" s="102">
        <f t="shared" si="13"/>
        <v>66.398985629754861</v>
      </c>
      <c r="AG29" s="102">
        <f t="shared" si="13"/>
        <v>78.176184152279774</v>
      </c>
      <c r="AH29" s="142"/>
      <c r="AI29" s="102">
        <f t="shared" si="27"/>
        <v>69.715808170515089</v>
      </c>
      <c r="AJ29" s="102">
        <f t="shared" si="14"/>
        <v>64.955752212389385</v>
      </c>
      <c r="AK29" s="102">
        <f t="shared" si="15"/>
        <v>74.509803921568633</v>
      </c>
      <c r="AL29" s="105"/>
      <c r="AM29" s="102">
        <f t="shared" si="28"/>
        <v>69.296740994854204</v>
      </c>
      <c r="AN29" s="102">
        <f t="shared" si="16"/>
        <v>61.784511784511785</v>
      </c>
      <c r="AO29" s="102">
        <f t="shared" si="17"/>
        <v>77.097902097902093</v>
      </c>
      <c r="AP29" s="105"/>
      <c r="AQ29" s="102">
        <f t="shared" si="29"/>
        <v>73.178458289334742</v>
      </c>
      <c r="AR29" s="102">
        <f t="shared" si="18"/>
        <v>66.056910569105682</v>
      </c>
      <c r="AS29" s="102">
        <f t="shared" si="19"/>
        <v>80.879120879120876</v>
      </c>
      <c r="AT29" s="105"/>
      <c r="AU29" s="102">
        <f t="shared" si="30"/>
        <v>67.737430167597765</v>
      </c>
      <c r="AV29" s="102">
        <f t="shared" si="20"/>
        <v>61.602209944751387</v>
      </c>
      <c r="AW29" s="102">
        <f t="shared" si="21"/>
        <v>74.011299435028249</v>
      </c>
      <c r="AX29" s="105"/>
      <c r="AY29" s="102">
        <f t="shared" si="31"/>
        <v>82.989690721649495</v>
      </c>
      <c r="AZ29" s="102">
        <f t="shared" si="22"/>
        <v>80.45602605863192</v>
      </c>
      <c r="BA29" s="102">
        <f t="shared" si="23"/>
        <v>85.818181818181813</v>
      </c>
      <c r="BB29" s="142"/>
      <c r="BC29" s="102">
        <f t="shared" si="32"/>
        <v>94.318181818181827</v>
      </c>
      <c r="BD29" s="102">
        <f t="shared" si="24"/>
        <v>91.304347826086953</v>
      </c>
      <c r="BE29" s="102">
        <f t="shared" si="25"/>
        <v>97.61904761904762</v>
      </c>
    </row>
    <row r="30" spans="1:57" ht="15" customHeight="1" x14ac:dyDescent="0.2">
      <c r="A30" s="107" t="s">
        <v>94</v>
      </c>
      <c r="B30" s="171">
        <v>6559</v>
      </c>
      <c r="C30" s="171">
        <v>3101</v>
      </c>
      <c r="D30" s="171">
        <v>3458</v>
      </c>
      <c r="E30" s="118"/>
      <c r="F30" s="171">
        <v>1465</v>
      </c>
      <c r="G30" s="171">
        <v>719</v>
      </c>
      <c r="H30" s="171">
        <v>746</v>
      </c>
      <c r="I30" s="118"/>
      <c r="J30" s="171">
        <v>1484</v>
      </c>
      <c r="K30" s="171">
        <v>683</v>
      </c>
      <c r="L30" s="171">
        <v>801</v>
      </c>
      <c r="M30" s="118"/>
      <c r="N30" s="171">
        <v>1309</v>
      </c>
      <c r="O30" s="171">
        <v>598</v>
      </c>
      <c r="P30" s="171">
        <v>711</v>
      </c>
      <c r="Q30" s="118"/>
      <c r="R30" s="171">
        <v>1063</v>
      </c>
      <c r="S30" s="171">
        <v>492</v>
      </c>
      <c r="T30" s="171">
        <v>571</v>
      </c>
      <c r="U30" s="118"/>
      <c r="V30" s="171">
        <v>989</v>
      </c>
      <c r="W30" s="171">
        <v>487</v>
      </c>
      <c r="X30" s="171">
        <v>502</v>
      </c>
      <c r="Y30" s="118"/>
      <c r="Z30" s="171">
        <v>249</v>
      </c>
      <c r="AA30" s="171">
        <v>122</v>
      </c>
      <c r="AB30" s="171">
        <v>127</v>
      </c>
      <c r="AD30" s="107" t="s">
        <v>94</v>
      </c>
      <c r="AE30" s="102">
        <f t="shared" si="26"/>
        <v>73.754638479703132</v>
      </c>
      <c r="AF30" s="102">
        <f t="shared" si="13"/>
        <v>70.094936708860757</v>
      </c>
      <c r="AG30" s="102">
        <f t="shared" si="13"/>
        <v>77.377489371223987</v>
      </c>
      <c r="AH30" s="142"/>
      <c r="AI30" s="102">
        <f t="shared" si="27"/>
        <v>72.417202174987636</v>
      </c>
      <c r="AJ30" s="102">
        <f t="shared" si="14"/>
        <v>70.009737098344687</v>
      </c>
      <c r="AK30" s="102">
        <f t="shared" si="15"/>
        <v>74.899598393574294</v>
      </c>
      <c r="AL30" s="105"/>
      <c r="AM30" s="102">
        <f t="shared" si="28"/>
        <v>74.647887323943664</v>
      </c>
      <c r="AN30" s="102">
        <f t="shared" si="16"/>
        <v>70.412371134020617</v>
      </c>
      <c r="AO30" s="102">
        <f t="shared" si="17"/>
        <v>78.683693516699421</v>
      </c>
      <c r="AP30" s="105"/>
      <c r="AQ30" s="102">
        <f t="shared" si="29"/>
        <v>72.360420121614155</v>
      </c>
      <c r="AR30" s="102">
        <f t="shared" si="18"/>
        <v>65.714285714285708</v>
      </c>
      <c r="AS30" s="102">
        <f t="shared" si="19"/>
        <v>79.087875417130149</v>
      </c>
      <c r="AT30" s="105"/>
      <c r="AU30" s="102">
        <f t="shared" si="30"/>
        <v>68.58064516129032</v>
      </c>
      <c r="AV30" s="102">
        <f t="shared" si="20"/>
        <v>65.16556291390728</v>
      </c>
      <c r="AW30" s="102">
        <f t="shared" si="21"/>
        <v>71.823899371069174</v>
      </c>
      <c r="AX30" s="105"/>
      <c r="AY30" s="102">
        <f t="shared" si="31"/>
        <v>79.758064516129039</v>
      </c>
      <c r="AZ30" s="102">
        <f t="shared" si="22"/>
        <v>78.421900161030607</v>
      </c>
      <c r="BA30" s="102">
        <f t="shared" si="23"/>
        <v>81.098546042003221</v>
      </c>
      <c r="BB30" s="142"/>
      <c r="BC30" s="102">
        <f t="shared" si="32"/>
        <v>87.985865724381625</v>
      </c>
      <c r="BD30" s="102">
        <f t="shared" si="24"/>
        <v>86.524822695035468</v>
      </c>
      <c r="BE30" s="102">
        <f t="shared" si="25"/>
        <v>89.436619718309856</v>
      </c>
    </row>
    <row r="31" spans="1:57" ht="15" customHeight="1" x14ac:dyDescent="0.2">
      <c r="A31" s="107" t="s">
        <v>95</v>
      </c>
      <c r="B31" s="171">
        <v>4471</v>
      </c>
      <c r="C31" s="171">
        <v>2120</v>
      </c>
      <c r="D31" s="171">
        <v>2351</v>
      </c>
      <c r="E31" s="118"/>
      <c r="F31" s="171">
        <v>912</v>
      </c>
      <c r="G31" s="171">
        <v>444</v>
      </c>
      <c r="H31" s="171">
        <v>468</v>
      </c>
      <c r="I31" s="118"/>
      <c r="J31" s="171">
        <v>833</v>
      </c>
      <c r="K31" s="171">
        <v>385</v>
      </c>
      <c r="L31" s="171">
        <v>448</v>
      </c>
      <c r="M31" s="118"/>
      <c r="N31" s="171">
        <v>922</v>
      </c>
      <c r="O31" s="171">
        <v>453</v>
      </c>
      <c r="P31" s="171">
        <v>469</v>
      </c>
      <c r="Q31" s="118"/>
      <c r="R31" s="171">
        <v>728</v>
      </c>
      <c r="S31" s="171">
        <v>339</v>
      </c>
      <c r="T31" s="171">
        <v>389</v>
      </c>
      <c r="U31" s="118"/>
      <c r="V31" s="171">
        <v>719</v>
      </c>
      <c r="W31" s="171">
        <v>326</v>
      </c>
      <c r="X31" s="171">
        <v>393</v>
      </c>
      <c r="Y31" s="118"/>
      <c r="Z31" s="171">
        <v>357</v>
      </c>
      <c r="AA31" s="171">
        <v>173</v>
      </c>
      <c r="AB31" s="171">
        <v>184</v>
      </c>
      <c r="AD31" s="107" t="s">
        <v>95</v>
      </c>
      <c r="AE31" s="102">
        <f t="shared" si="26"/>
        <v>82.232848997608983</v>
      </c>
      <c r="AF31" s="102">
        <f t="shared" ref="AF31:AF41" si="33">+C31/(C31+C77)*100</f>
        <v>77.542062911485004</v>
      </c>
      <c r="AG31" s="102">
        <f t="shared" ref="AG31:AG41" si="34">+D31/(D31+D77)*100</f>
        <v>86.977432482426934</v>
      </c>
      <c r="AH31" s="142"/>
      <c r="AI31" s="102">
        <f t="shared" si="27"/>
        <v>82.758620689655174</v>
      </c>
      <c r="AJ31" s="102">
        <f t="shared" si="14"/>
        <v>79.856115107913666</v>
      </c>
      <c r="AK31" s="102">
        <f t="shared" si="15"/>
        <v>85.714285714285708</v>
      </c>
      <c r="AL31" s="105"/>
      <c r="AM31" s="102">
        <f t="shared" si="28"/>
        <v>77.129629629629619</v>
      </c>
      <c r="AN31" s="102">
        <f t="shared" si="16"/>
        <v>69.746376811594203</v>
      </c>
      <c r="AO31" s="102">
        <f t="shared" si="17"/>
        <v>84.848484848484844</v>
      </c>
      <c r="AP31" s="105"/>
      <c r="AQ31" s="102">
        <f t="shared" si="29"/>
        <v>87.476280834914604</v>
      </c>
      <c r="AR31" s="102">
        <f t="shared" si="18"/>
        <v>84.357541899441344</v>
      </c>
      <c r="AS31" s="102">
        <f t="shared" si="19"/>
        <v>90.715667311411991</v>
      </c>
      <c r="AT31" s="105"/>
      <c r="AU31" s="102">
        <f t="shared" si="30"/>
        <v>73.387096774193552</v>
      </c>
      <c r="AV31" s="102">
        <f t="shared" si="20"/>
        <v>68.484848484848484</v>
      </c>
      <c r="AW31" s="102">
        <f t="shared" si="21"/>
        <v>78.269617706237426</v>
      </c>
      <c r="AX31" s="105"/>
      <c r="AY31" s="102">
        <f t="shared" si="31"/>
        <v>87.257281553398059</v>
      </c>
      <c r="AZ31" s="102">
        <f t="shared" si="22"/>
        <v>80.693069306930695</v>
      </c>
      <c r="BA31" s="102">
        <f t="shared" si="23"/>
        <v>93.571428571428569</v>
      </c>
      <c r="BB31" s="142"/>
      <c r="BC31" s="102">
        <f t="shared" si="32"/>
        <v>92.72727272727272</v>
      </c>
      <c r="BD31" s="102">
        <f t="shared" si="24"/>
        <v>91.05263157894737</v>
      </c>
      <c r="BE31" s="102">
        <f t="shared" si="25"/>
        <v>94.358974358974351</v>
      </c>
    </row>
    <row r="32" spans="1:57" ht="15" customHeight="1" x14ac:dyDescent="0.2">
      <c r="A32" s="107" t="s">
        <v>96</v>
      </c>
      <c r="B32" s="171">
        <v>5790</v>
      </c>
      <c r="C32" s="171">
        <v>2809</v>
      </c>
      <c r="D32" s="171">
        <v>2981</v>
      </c>
      <c r="E32" s="118"/>
      <c r="F32" s="171">
        <v>1322</v>
      </c>
      <c r="G32" s="171">
        <v>654</v>
      </c>
      <c r="H32" s="171">
        <v>668</v>
      </c>
      <c r="I32" s="118"/>
      <c r="J32" s="171">
        <v>1153</v>
      </c>
      <c r="K32" s="171">
        <v>566</v>
      </c>
      <c r="L32" s="171">
        <v>587</v>
      </c>
      <c r="M32" s="118"/>
      <c r="N32" s="171">
        <v>1116</v>
      </c>
      <c r="O32" s="171">
        <v>563</v>
      </c>
      <c r="P32" s="171">
        <v>553</v>
      </c>
      <c r="Q32" s="118"/>
      <c r="R32" s="171">
        <v>930</v>
      </c>
      <c r="S32" s="171">
        <v>448</v>
      </c>
      <c r="T32" s="171">
        <v>482</v>
      </c>
      <c r="U32" s="118"/>
      <c r="V32" s="171">
        <v>974</v>
      </c>
      <c r="W32" s="171">
        <v>439</v>
      </c>
      <c r="X32" s="171">
        <v>535</v>
      </c>
      <c r="Y32" s="118"/>
      <c r="Z32" s="171">
        <v>295</v>
      </c>
      <c r="AA32" s="171">
        <v>139</v>
      </c>
      <c r="AB32" s="171">
        <v>156</v>
      </c>
      <c r="AD32" s="107" t="s">
        <v>96</v>
      </c>
      <c r="AE32" s="102">
        <f t="shared" si="26"/>
        <v>79.358552631578945</v>
      </c>
      <c r="AF32" s="102">
        <f t="shared" si="33"/>
        <v>75.857412908452602</v>
      </c>
      <c r="AG32" s="102">
        <f t="shared" si="34"/>
        <v>82.966880044531038</v>
      </c>
      <c r="AH32" s="142"/>
      <c r="AI32" s="102">
        <f t="shared" si="27"/>
        <v>81.959082455052695</v>
      </c>
      <c r="AJ32" s="102">
        <f t="shared" si="14"/>
        <v>79.081015719467956</v>
      </c>
      <c r="AK32" s="102">
        <f t="shared" si="15"/>
        <v>84.987277353689578</v>
      </c>
      <c r="AL32" s="105"/>
      <c r="AM32" s="102">
        <f t="shared" si="28"/>
        <v>78.972602739726028</v>
      </c>
      <c r="AN32" s="102">
        <f t="shared" si="16"/>
        <v>76.486486486486484</v>
      </c>
      <c r="AO32" s="102">
        <f t="shared" si="17"/>
        <v>81.527777777777771</v>
      </c>
      <c r="AP32" s="105"/>
      <c r="AQ32" s="102">
        <f t="shared" si="29"/>
        <v>81.93832599118943</v>
      </c>
      <c r="AR32" s="102">
        <f t="shared" si="18"/>
        <v>80.428571428571431</v>
      </c>
      <c r="AS32" s="102">
        <f t="shared" si="19"/>
        <v>83.534743202416919</v>
      </c>
      <c r="AT32" s="105"/>
      <c r="AU32" s="102">
        <f t="shared" si="30"/>
        <v>70.722433460076047</v>
      </c>
      <c r="AV32" s="102">
        <f t="shared" si="20"/>
        <v>66.965620328849027</v>
      </c>
      <c r="AW32" s="102">
        <f t="shared" si="21"/>
        <v>74.61300309597523</v>
      </c>
      <c r="AX32" s="105"/>
      <c r="AY32" s="102">
        <f t="shared" si="31"/>
        <v>83.390410958904098</v>
      </c>
      <c r="AZ32" s="102">
        <f t="shared" si="22"/>
        <v>76.61431064572426</v>
      </c>
      <c r="BA32" s="102">
        <f t="shared" si="23"/>
        <v>89.915966386554629</v>
      </c>
      <c r="BB32" s="142"/>
      <c r="BC32" s="102">
        <f t="shared" si="32"/>
        <v>78.042328042328052</v>
      </c>
      <c r="BD32" s="102">
        <f t="shared" si="24"/>
        <v>71.649484536082468</v>
      </c>
      <c r="BE32" s="102">
        <f t="shared" si="25"/>
        <v>84.782608695652172</v>
      </c>
    </row>
    <row r="33" spans="1:60" ht="15" customHeight="1" x14ac:dyDescent="0.2">
      <c r="A33" s="107" t="s">
        <v>97</v>
      </c>
      <c r="B33" s="171">
        <v>3457</v>
      </c>
      <c r="C33" s="171">
        <v>1638</v>
      </c>
      <c r="D33" s="171">
        <v>1819</v>
      </c>
      <c r="E33" s="118"/>
      <c r="F33" s="171">
        <v>784</v>
      </c>
      <c r="G33" s="171">
        <v>384</v>
      </c>
      <c r="H33" s="171">
        <v>400</v>
      </c>
      <c r="I33" s="118"/>
      <c r="J33" s="171">
        <v>686</v>
      </c>
      <c r="K33" s="171">
        <v>321</v>
      </c>
      <c r="L33" s="171">
        <v>365</v>
      </c>
      <c r="M33" s="118"/>
      <c r="N33" s="171">
        <v>701</v>
      </c>
      <c r="O33" s="171">
        <v>313</v>
      </c>
      <c r="P33" s="171">
        <v>388</v>
      </c>
      <c r="Q33" s="118"/>
      <c r="R33" s="171">
        <v>503</v>
      </c>
      <c r="S33" s="171">
        <v>232</v>
      </c>
      <c r="T33" s="171">
        <v>271</v>
      </c>
      <c r="U33" s="118"/>
      <c r="V33" s="171">
        <v>587</v>
      </c>
      <c r="W33" s="171">
        <v>295</v>
      </c>
      <c r="X33" s="171">
        <v>292</v>
      </c>
      <c r="Y33" s="118"/>
      <c r="Z33" s="171">
        <v>196</v>
      </c>
      <c r="AA33" s="171">
        <v>93</v>
      </c>
      <c r="AB33" s="171">
        <v>103</v>
      </c>
      <c r="AD33" s="107" t="s">
        <v>97</v>
      </c>
      <c r="AE33" s="102">
        <f t="shared" si="26"/>
        <v>75.463872516917704</v>
      </c>
      <c r="AF33" s="102">
        <f t="shared" si="33"/>
        <v>70.664365832614322</v>
      </c>
      <c r="AG33" s="102">
        <f t="shared" si="34"/>
        <v>80.380026513477688</v>
      </c>
      <c r="AH33" s="142"/>
      <c r="AI33" s="102">
        <f t="shared" si="27"/>
        <v>75.095785440613028</v>
      </c>
      <c r="AJ33" s="102">
        <f t="shared" si="14"/>
        <v>70.588235294117652</v>
      </c>
      <c r="AK33" s="102">
        <f t="shared" si="15"/>
        <v>80</v>
      </c>
      <c r="AL33" s="105"/>
      <c r="AM33" s="102">
        <f t="shared" si="28"/>
        <v>72.823779193205937</v>
      </c>
      <c r="AN33" s="102">
        <f t="shared" si="16"/>
        <v>66.875</v>
      </c>
      <c r="AO33" s="102">
        <f t="shared" si="17"/>
        <v>79.004329004328994</v>
      </c>
      <c r="AP33" s="105"/>
      <c r="AQ33" s="102">
        <f t="shared" si="29"/>
        <v>77.202643171806159</v>
      </c>
      <c r="AR33" s="102">
        <f t="shared" si="18"/>
        <v>70.179372197309419</v>
      </c>
      <c r="AS33" s="102">
        <f t="shared" si="19"/>
        <v>83.98268398268398</v>
      </c>
      <c r="AT33" s="105"/>
      <c r="AU33" s="102">
        <f t="shared" si="30"/>
        <v>68.998628257887518</v>
      </c>
      <c r="AV33" s="102">
        <f t="shared" si="20"/>
        <v>65.722379603399446</v>
      </c>
      <c r="AW33" s="102">
        <f t="shared" si="21"/>
        <v>72.074468085106375</v>
      </c>
      <c r="AX33" s="105"/>
      <c r="AY33" s="102">
        <f t="shared" si="31"/>
        <v>78.580990629183404</v>
      </c>
      <c r="AZ33" s="102">
        <f t="shared" si="22"/>
        <v>75.447570332480822</v>
      </c>
      <c r="BA33" s="102">
        <f t="shared" si="23"/>
        <v>82.022471910112358</v>
      </c>
      <c r="BB33" s="142"/>
      <c r="BC33" s="102">
        <f t="shared" si="32"/>
        <v>92.890995260663516</v>
      </c>
      <c r="BD33" s="102">
        <f t="shared" si="24"/>
        <v>89.423076923076934</v>
      </c>
      <c r="BE33" s="102">
        <f t="shared" si="25"/>
        <v>96.261682242990659</v>
      </c>
    </row>
    <row r="34" spans="1:60" ht="15" customHeight="1" x14ac:dyDescent="0.2">
      <c r="A34" s="107" t="s">
        <v>98</v>
      </c>
      <c r="B34" s="171">
        <v>7553</v>
      </c>
      <c r="C34" s="171">
        <v>3759</v>
      </c>
      <c r="D34" s="171">
        <v>3794</v>
      </c>
      <c r="E34" s="118"/>
      <c r="F34" s="171">
        <v>1679</v>
      </c>
      <c r="G34" s="171">
        <v>862</v>
      </c>
      <c r="H34" s="171">
        <v>817</v>
      </c>
      <c r="I34" s="118"/>
      <c r="J34" s="171">
        <v>1599</v>
      </c>
      <c r="K34" s="171">
        <v>802</v>
      </c>
      <c r="L34" s="171">
        <v>797</v>
      </c>
      <c r="M34" s="118"/>
      <c r="N34" s="171">
        <v>1620</v>
      </c>
      <c r="O34" s="171">
        <v>805</v>
      </c>
      <c r="P34" s="171">
        <v>815</v>
      </c>
      <c r="Q34" s="118"/>
      <c r="R34" s="171">
        <v>1135</v>
      </c>
      <c r="S34" s="171">
        <v>555</v>
      </c>
      <c r="T34" s="171">
        <v>580</v>
      </c>
      <c r="U34" s="118"/>
      <c r="V34" s="171">
        <v>1307</v>
      </c>
      <c r="W34" s="171">
        <v>635</v>
      </c>
      <c r="X34" s="171">
        <v>672</v>
      </c>
      <c r="Y34" s="118"/>
      <c r="Z34" s="171">
        <v>213</v>
      </c>
      <c r="AA34" s="171">
        <v>100</v>
      </c>
      <c r="AB34" s="171">
        <v>113</v>
      </c>
      <c r="AD34" s="107" t="s">
        <v>98</v>
      </c>
      <c r="AE34" s="102">
        <f t="shared" si="26"/>
        <v>73.166715102198978</v>
      </c>
      <c r="AF34" s="102">
        <f t="shared" si="33"/>
        <v>71.287692015930219</v>
      </c>
      <c r="AG34" s="102">
        <f t="shared" si="34"/>
        <v>75.128712871287135</v>
      </c>
      <c r="AH34" s="142"/>
      <c r="AI34" s="102">
        <f t="shared" si="27"/>
        <v>75.767148014440437</v>
      </c>
      <c r="AJ34" s="102">
        <f t="shared" si="14"/>
        <v>73.991416309012877</v>
      </c>
      <c r="AK34" s="102">
        <f t="shared" si="15"/>
        <v>77.735490009514749</v>
      </c>
      <c r="AL34" s="105"/>
      <c r="AM34" s="102">
        <f t="shared" si="28"/>
        <v>70.533745037494484</v>
      </c>
      <c r="AN34" s="102">
        <f t="shared" si="16"/>
        <v>70.2276707530648</v>
      </c>
      <c r="AO34" s="102">
        <f t="shared" si="17"/>
        <v>70.844444444444449</v>
      </c>
      <c r="AP34" s="105"/>
      <c r="AQ34" s="102">
        <f t="shared" si="29"/>
        <v>76.85009487666035</v>
      </c>
      <c r="AR34" s="102">
        <f t="shared" si="18"/>
        <v>73.315118397085612</v>
      </c>
      <c r="AS34" s="102">
        <f t="shared" si="19"/>
        <v>80.693069306930695</v>
      </c>
      <c r="AT34" s="105"/>
      <c r="AU34" s="102">
        <f t="shared" si="30"/>
        <v>64.342403628117921</v>
      </c>
      <c r="AV34" s="102">
        <f t="shared" si="20"/>
        <v>62.782805429864254</v>
      </c>
      <c r="AW34" s="102">
        <f t="shared" si="21"/>
        <v>65.909090909090907</v>
      </c>
      <c r="AX34" s="105"/>
      <c r="AY34" s="102">
        <f t="shared" si="31"/>
        <v>75.592828224407171</v>
      </c>
      <c r="AZ34" s="102">
        <f t="shared" si="22"/>
        <v>72.988505747126439</v>
      </c>
      <c r="BA34" s="102">
        <f t="shared" si="23"/>
        <v>78.230500582072182</v>
      </c>
      <c r="BB34" s="142"/>
      <c r="BC34" s="102">
        <f t="shared" si="32"/>
        <v>89.121338912133893</v>
      </c>
      <c r="BD34" s="102">
        <f t="shared" si="24"/>
        <v>87.719298245614027</v>
      </c>
      <c r="BE34" s="102">
        <f t="shared" si="25"/>
        <v>90.4</v>
      </c>
    </row>
    <row r="35" spans="1:60" ht="15" customHeight="1" x14ac:dyDescent="0.2">
      <c r="A35" s="107" t="s">
        <v>99</v>
      </c>
      <c r="B35" s="171">
        <v>7726</v>
      </c>
      <c r="C35" s="171">
        <v>3615</v>
      </c>
      <c r="D35" s="171">
        <v>4111</v>
      </c>
      <c r="E35" s="118"/>
      <c r="F35" s="171">
        <v>1829</v>
      </c>
      <c r="G35" s="171">
        <v>823</v>
      </c>
      <c r="H35" s="171">
        <v>1006</v>
      </c>
      <c r="I35" s="118"/>
      <c r="J35" s="171">
        <v>1637</v>
      </c>
      <c r="K35" s="171">
        <v>800</v>
      </c>
      <c r="L35" s="171">
        <v>837</v>
      </c>
      <c r="M35" s="118"/>
      <c r="N35" s="171">
        <v>1525</v>
      </c>
      <c r="O35" s="171">
        <v>689</v>
      </c>
      <c r="P35" s="171">
        <v>836</v>
      </c>
      <c r="Q35" s="118"/>
      <c r="R35" s="171">
        <v>1169</v>
      </c>
      <c r="S35" s="171">
        <v>553</v>
      </c>
      <c r="T35" s="171">
        <v>616</v>
      </c>
      <c r="U35" s="118"/>
      <c r="V35" s="171">
        <v>1141</v>
      </c>
      <c r="W35" s="171">
        <v>549</v>
      </c>
      <c r="X35" s="171">
        <v>592</v>
      </c>
      <c r="Y35" s="118"/>
      <c r="Z35" s="171">
        <v>425</v>
      </c>
      <c r="AA35" s="171">
        <v>201</v>
      </c>
      <c r="AB35" s="171">
        <v>224</v>
      </c>
      <c r="AD35" s="107" t="s">
        <v>99</v>
      </c>
      <c r="AE35" s="102">
        <f t="shared" si="26"/>
        <v>80.253453827776042</v>
      </c>
      <c r="AF35" s="102">
        <f t="shared" si="33"/>
        <v>75.485487575694293</v>
      </c>
      <c r="AG35" s="102">
        <f t="shared" si="34"/>
        <v>84.973129392310881</v>
      </c>
      <c r="AH35" s="142"/>
      <c r="AI35" s="102">
        <f t="shared" si="27"/>
        <v>84.754402224281748</v>
      </c>
      <c r="AJ35" s="102">
        <f t="shared" si="14"/>
        <v>80.058365758754874</v>
      </c>
      <c r="AK35" s="102">
        <f t="shared" si="15"/>
        <v>89.026548672566378</v>
      </c>
      <c r="AL35" s="105"/>
      <c r="AM35" s="102">
        <f t="shared" si="28"/>
        <v>74.988547869903798</v>
      </c>
      <c r="AN35" s="102">
        <f t="shared" si="16"/>
        <v>70.921985815602838</v>
      </c>
      <c r="AO35" s="102">
        <f t="shared" si="17"/>
        <v>79.33649289099526</v>
      </c>
      <c r="AP35" s="105"/>
      <c r="AQ35" s="102">
        <f t="shared" si="29"/>
        <v>80.390089615181864</v>
      </c>
      <c r="AR35" s="102">
        <f t="shared" si="18"/>
        <v>75.300546448087431</v>
      </c>
      <c r="AS35" s="102">
        <f t="shared" si="19"/>
        <v>85.132382892057024</v>
      </c>
      <c r="AT35" s="105"/>
      <c r="AU35" s="102">
        <f t="shared" si="30"/>
        <v>77.263714474553865</v>
      </c>
      <c r="AV35" s="102">
        <f t="shared" si="20"/>
        <v>72.099087353324649</v>
      </c>
      <c r="AW35" s="102">
        <f t="shared" si="21"/>
        <v>82.573726541554961</v>
      </c>
      <c r="AX35" s="105"/>
      <c r="AY35" s="102">
        <f t="shared" si="31"/>
        <v>82.801161103047889</v>
      </c>
      <c r="AZ35" s="102">
        <f t="shared" si="22"/>
        <v>78.09388335704125</v>
      </c>
      <c r="BA35" s="102">
        <f t="shared" si="23"/>
        <v>87.703703703703709</v>
      </c>
      <c r="BB35" s="142"/>
      <c r="BC35" s="102">
        <f t="shared" si="32"/>
        <v>85.341365461847388</v>
      </c>
      <c r="BD35" s="102">
        <f t="shared" si="24"/>
        <v>81.048387096774192</v>
      </c>
      <c r="BE35" s="102">
        <f t="shared" si="25"/>
        <v>89.600000000000009</v>
      </c>
    </row>
    <row r="36" spans="1:60" ht="15" customHeight="1" x14ac:dyDescent="0.2">
      <c r="A36" s="107" t="s">
        <v>100</v>
      </c>
      <c r="B36" s="171">
        <v>3842</v>
      </c>
      <c r="C36" s="171">
        <v>1885</v>
      </c>
      <c r="D36" s="171">
        <v>1957</v>
      </c>
      <c r="E36" s="118"/>
      <c r="F36" s="171">
        <v>881</v>
      </c>
      <c r="G36" s="171">
        <v>425</v>
      </c>
      <c r="H36" s="171">
        <v>456</v>
      </c>
      <c r="I36" s="118"/>
      <c r="J36" s="171">
        <v>866</v>
      </c>
      <c r="K36" s="171">
        <v>444</v>
      </c>
      <c r="L36" s="171">
        <v>422</v>
      </c>
      <c r="M36" s="118"/>
      <c r="N36" s="171">
        <v>717</v>
      </c>
      <c r="O36" s="171">
        <v>357</v>
      </c>
      <c r="P36" s="171">
        <v>360</v>
      </c>
      <c r="Q36" s="118"/>
      <c r="R36" s="171">
        <v>559</v>
      </c>
      <c r="S36" s="171">
        <v>260</v>
      </c>
      <c r="T36" s="171">
        <v>299</v>
      </c>
      <c r="U36" s="118"/>
      <c r="V36" s="171">
        <v>496</v>
      </c>
      <c r="W36" s="171">
        <v>243</v>
      </c>
      <c r="X36" s="171">
        <v>253</v>
      </c>
      <c r="Y36" s="118"/>
      <c r="Z36" s="171">
        <v>323</v>
      </c>
      <c r="AA36" s="171">
        <v>156</v>
      </c>
      <c r="AB36" s="171">
        <v>167</v>
      </c>
      <c r="AD36" s="107" t="s">
        <v>100</v>
      </c>
      <c r="AE36" s="102">
        <f t="shared" si="26"/>
        <v>77.804779262859455</v>
      </c>
      <c r="AF36" s="102">
        <f t="shared" si="33"/>
        <v>75.309628445864959</v>
      </c>
      <c r="AG36" s="102">
        <f t="shared" si="34"/>
        <v>80.369609856262841</v>
      </c>
      <c r="AH36" s="142"/>
      <c r="AI36" s="102">
        <f t="shared" si="27"/>
        <v>75.299145299145295</v>
      </c>
      <c r="AJ36" s="102">
        <f t="shared" si="14"/>
        <v>72.278911564625844</v>
      </c>
      <c r="AK36" s="102">
        <f t="shared" si="15"/>
        <v>78.350515463917532</v>
      </c>
      <c r="AL36" s="105"/>
      <c r="AM36" s="102">
        <f t="shared" si="28"/>
        <v>77.598566308243733</v>
      </c>
      <c r="AN36" s="102">
        <f t="shared" si="16"/>
        <v>77.083333333333343</v>
      </c>
      <c r="AO36" s="102">
        <f t="shared" si="17"/>
        <v>78.148148148148138</v>
      </c>
      <c r="AP36" s="105"/>
      <c r="AQ36" s="102">
        <f t="shared" si="29"/>
        <v>77.934782608695656</v>
      </c>
      <c r="AR36" s="102">
        <f t="shared" si="18"/>
        <v>75.157894736842096</v>
      </c>
      <c r="AS36" s="102">
        <f t="shared" si="19"/>
        <v>80.898876404494374</v>
      </c>
      <c r="AT36" s="105"/>
      <c r="AU36" s="102">
        <f t="shared" si="30"/>
        <v>74.137931034482762</v>
      </c>
      <c r="AV36" s="102">
        <f t="shared" si="20"/>
        <v>72.222222222222214</v>
      </c>
      <c r="AW36" s="102">
        <f t="shared" si="21"/>
        <v>75.888324873096451</v>
      </c>
      <c r="AX36" s="105"/>
      <c r="AY36" s="102">
        <f t="shared" si="31"/>
        <v>78.855325914149446</v>
      </c>
      <c r="AZ36" s="102">
        <f t="shared" si="22"/>
        <v>73.860182370820667</v>
      </c>
      <c r="BA36" s="102">
        <f t="shared" si="23"/>
        <v>84.333333333333343</v>
      </c>
      <c r="BB36" s="142"/>
      <c r="BC36" s="102">
        <f t="shared" si="32"/>
        <v>92.550143266475644</v>
      </c>
      <c r="BD36" s="102">
        <f t="shared" si="24"/>
        <v>89.142857142857139</v>
      </c>
      <c r="BE36" s="102">
        <f t="shared" si="25"/>
        <v>95.977011494252878</v>
      </c>
    </row>
    <row r="37" spans="1:60" ht="15" customHeight="1" x14ac:dyDescent="0.2">
      <c r="A37" s="107" t="s">
        <v>101</v>
      </c>
      <c r="B37" s="171">
        <v>4334</v>
      </c>
      <c r="C37" s="171">
        <v>2070</v>
      </c>
      <c r="D37" s="171">
        <v>2264</v>
      </c>
      <c r="E37" s="118"/>
      <c r="F37" s="171">
        <v>1004</v>
      </c>
      <c r="G37" s="171">
        <v>483</v>
      </c>
      <c r="H37" s="171">
        <v>521</v>
      </c>
      <c r="I37" s="118"/>
      <c r="J37" s="171">
        <v>985</v>
      </c>
      <c r="K37" s="171">
        <v>482</v>
      </c>
      <c r="L37" s="171">
        <v>503</v>
      </c>
      <c r="M37" s="118"/>
      <c r="N37" s="171">
        <v>856</v>
      </c>
      <c r="O37" s="171">
        <v>380</v>
      </c>
      <c r="P37" s="171">
        <v>476</v>
      </c>
      <c r="Q37" s="118"/>
      <c r="R37" s="171">
        <v>668</v>
      </c>
      <c r="S37" s="171">
        <v>324</v>
      </c>
      <c r="T37" s="171">
        <v>344</v>
      </c>
      <c r="U37" s="118"/>
      <c r="V37" s="171">
        <v>707</v>
      </c>
      <c r="W37" s="171">
        <v>345</v>
      </c>
      <c r="X37" s="171">
        <v>362</v>
      </c>
      <c r="Y37" s="118"/>
      <c r="Z37" s="171">
        <v>114</v>
      </c>
      <c r="AA37" s="171">
        <v>56</v>
      </c>
      <c r="AB37" s="171">
        <v>58</v>
      </c>
      <c r="AD37" s="107" t="s">
        <v>101</v>
      </c>
      <c r="AE37" s="102">
        <f t="shared" si="26"/>
        <v>78.986695826499002</v>
      </c>
      <c r="AF37" s="102">
        <f t="shared" si="33"/>
        <v>74.0608228980322</v>
      </c>
      <c r="AG37" s="102">
        <f t="shared" si="34"/>
        <v>84.101040118870728</v>
      </c>
      <c r="AH37" s="142"/>
      <c r="AI37" s="102">
        <f t="shared" si="27"/>
        <v>79.556259904912835</v>
      </c>
      <c r="AJ37" s="102">
        <f t="shared" si="14"/>
        <v>74.079754601226995</v>
      </c>
      <c r="AK37" s="102">
        <f t="shared" si="15"/>
        <v>85.409836065573771</v>
      </c>
      <c r="AL37" s="105"/>
      <c r="AM37" s="102">
        <f t="shared" si="28"/>
        <v>74.171686746987959</v>
      </c>
      <c r="AN37" s="102">
        <f t="shared" si="16"/>
        <v>70.262390670553927</v>
      </c>
      <c r="AO37" s="102">
        <f t="shared" si="17"/>
        <v>78.348909657320874</v>
      </c>
      <c r="AP37" s="105"/>
      <c r="AQ37" s="102">
        <f t="shared" si="29"/>
        <v>80.074836295603376</v>
      </c>
      <c r="AR37" s="102">
        <f t="shared" si="18"/>
        <v>74.074074074074076</v>
      </c>
      <c r="AS37" s="102">
        <f t="shared" si="19"/>
        <v>85.611510791366911</v>
      </c>
      <c r="AT37" s="105"/>
      <c r="AU37" s="102">
        <f t="shared" si="30"/>
        <v>73.893805309734518</v>
      </c>
      <c r="AV37" s="102">
        <f t="shared" si="20"/>
        <v>67.78242677824268</v>
      </c>
      <c r="AW37" s="102">
        <f t="shared" si="21"/>
        <v>80.751173708920192</v>
      </c>
      <c r="AX37" s="105"/>
      <c r="AY37" s="102">
        <f t="shared" si="31"/>
        <v>87.717121588089327</v>
      </c>
      <c r="AZ37" s="102">
        <f t="shared" si="22"/>
        <v>84.766584766584756</v>
      </c>
      <c r="BA37" s="102">
        <f t="shared" si="23"/>
        <v>90.726817042606513</v>
      </c>
      <c r="BB37" s="142"/>
      <c r="BC37" s="102">
        <f t="shared" si="32"/>
        <v>96.610169491525426</v>
      </c>
      <c r="BD37" s="102">
        <f t="shared" si="24"/>
        <v>94.915254237288138</v>
      </c>
      <c r="BE37" s="102">
        <f t="shared" si="25"/>
        <v>98.305084745762713</v>
      </c>
    </row>
    <row r="38" spans="1:60" ht="15" customHeight="1" x14ac:dyDescent="0.2">
      <c r="A38" s="107" t="s">
        <v>102</v>
      </c>
      <c r="B38" s="171">
        <v>1371</v>
      </c>
      <c r="C38" s="171">
        <v>645</v>
      </c>
      <c r="D38" s="171">
        <v>726</v>
      </c>
      <c r="E38" s="118"/>
      <c r="F38" s="171">
        <v>282</v>
      </c>
      <c r="G38" s="171">
        <v>132</v>
      </c>
      <c r="H38" s="171">
        <v>150</v>
      </c>
      <c r="I38" s="118"/>
      <c r="J38" s="171">
        <v>303</v>
      </c>
      <c r="K38" s="171">
        <v>159</v>
      </c>
      <c r="L38" s="171">
        <v>144</v>
      </c>
      <c r="M38" s="118"/>
      <c r="N38" s="171">
        <v>254</v>
      </c>
      <c r="O38" s="171">
        <v>115</v>
      </c>
      <c r="P38" s="171">
        <v>139</v>
      </c>
      <c r="Q38" s="118"/>
      <c r="R38" s="171">
        <v>209</v>
      </c>
      <c r="S38" s="171">
        <v>88</v>
      </c>
      <c r="T38" s="171">
        <v>121</v>
      </c>
      <c r="U38" s="118"/>
      <c r="V38" s="171">
        <v>220</v>
      </c>
      <c r="W38" s="171">
        <v>103</v>
      </c>
      <c r="X38" s="171">
        <v>117</v>
      </c>
      <c r="Y38" s="118"/>
      <c r="Z38" s="171">
        <v>103</v>
      </c>
      <c r="AA38" s="171">
        <v>48</v>
      </c>
      <c r="AB38" s="171">
        <v>55</v>
      </c>
      <c r="AD38" s="107" t="s">
        <v>102</v>
      </c>
      <c r="AE38" s="102">
        <f t="shared" si="26"/>
        <v>69.62925342813611</v>
      </c>
      <c r="AF38" s="102">
        <f t="shared" si="33"/>
        <v>63.672260612043431</v>
      </c>
      <c r="AG38" s="102">
        <f t="shared" si="34"/>
        <v>75.941422594142267</v>
      </c>
      <c r="AH38" s="142"/>
      <c r="AI38" s="102">
        <f t="shared" si="27"/>
        <v>64.38356164383562</v>
      </c>
      <c r="AJ38" s="102">
        <f t="shared" si="14"/>
        <v>59.728506787330318</v>
      </c>
      <c r="AK38" s="102">
        <f t="shared" si="15"/>
        <v>69.124423963133637</v>
      </c>
      <c r="AL38" s="105"/>
      <c r="AM38" s="102">
        <f t="shared" si="28"/>
        <v>62.090163934426236</v>
      </c>
      <c r="AN38" s="102">
        <f t="shared" si="16"/>
        <v>55.594405594405593</v>
      </c>
      <c r="AO38" s="102">
        <f t="shared" si="17"/>
        <v>71.287128712871279</v>
      </c>
      <c r="AP38" s="105"/>
      <c r="AQ38" s="102">
        <f t="shared" si="29"/>
        <v>64.631043256997458</v>
      </c>
      <c r="AR38" s="102">
        <f t="shared" si="18"/>
        <v>59.895833333333336</v>
      </c>
      <c r="AS38" s="102">
        <f t="shared" si="19"/>
        <v>69.154228855721385</v>
      </c>
      <c r="AT38" s="105"/>
      <c r="AU38" s="102">
        <f t="shared" si="30"/>
        <v>76.838235294117652</v>
      </c>
      <c r="AV38" s="102">
        <f t="shared" si="20"/>
        <v>69.29133858267717</v>
      </c>
      <c r="AW38" s="102">
        <f t="shared" si="21"/>
        <v>83.448275862068968</v>
      </c>
      <c r="AX38" s="105"/>
      <c r="AY38" s="102">
        <f t="shared" si="31"/>
        <v>88.709677419354833</v>
      </c>
      <c r="AZ38" s="102">
        <f t="shared" si="22"/>
        <v>84.426229508196727</v>
      </c>
      <c r="BA38" s="102">
        <f t="shared" si="23"/>
        <v>92.857142857142861</v>
      </c>
      <c r="BB38" s="142"/>
      <c r="BC38" s="102">
        <f t="shared" si="32"/>
        <v>79.230769230769226</v>
      </c>
      <c r="BD38" s="102">
        <f t="shared" si="24"/>
        <v>73.846153846153854</v>
      </c>
      <c r="BE38" s="102">
        <f t="shared" si="25"/>
        <v>84.615384615384613</v>
      </c>
    </row>
    <row r="39" spans="1:60" ht="15" customHeight="1" x14ac:dyDescent="0.2">
      <c r="A39" s="107" t="s">
        <v>103</v>
      </c>
      <c r="B39" s="171">
        <v>10485</v>
      </c>
      <c r="C39" s="171">
        <v>4785</v>
      </c>
      <c r="D39" s="171">
        <v>5700</v>
      </c>
      <c r="E39" s="118"/>
      <c r="F39" s="171">
        <v>2301</v>
      </c>
      <c r="G39" s="171">
        <v>1087</v>
      </c>
      <c r="H39" s="171">
        <v>1214</v>
      </c>
      <c r="I39" s="118"/>
      <c r="J39" s="171">
        <v>2271</v>
      </c>
      <c r="K39" s="171">
        <v>1042</v>
      </c>
      <c r="L39" s="171">
        <v>1229</v>
      </c>
      <c r="M39" s="118"/>
      <c r="N39" s="171">
        <v>2158</v>
      </c>
      <c r="O39" s="171">
        <v>1010</v>
      </c>
      <c r="P39" s="171">
        <v>1148</v>
      </c>
      <c r="Q39" s="118"/>
      <c r="R39" s="171">
        <v>1632</v>
      </c>
      <c r="S39" s="171">
        <v>710</v>
      </c>
      <c r="T39" s="171">
        <v>922</v>
      </c>
      <c r="U39" s="118"/>
      <c r="V39" s="171">
        <v>1630</v>
      </c>
      <c r="W39" s="171">
        <v>732</v>
      </c>
      <c r="X39" s="171">
        <v>898</v>
      </c>
      <c r="Y39" s="118"/>
      <c r="Z39" s="171">
        <v>493</v>
      </c>
      <c r="AA39" s="171">
        <v>204</v>
      </c>
      <c r="AB39" s="171">
        <v>289</v>
      </c>
      <c r="AD39" s="107" t="s">
        <v>103</v>
      </c>
      <c r="AE39" s="102">
        <f t="shared" si="26"/>
        <v>73.444942560941442</v>
      </c>
      <c r="AF39" s="102">
        <f t="shared" si="33"/>
        <v>68.435354691075517</v>
      </c>
      <c r="AG39" s="102">
        <f t="shared" si="34"/>
        <v>78.253706754530484</v>
      </c>
      <c r="AH39" s="142"/>
      <c r="AI39" s="102">
        <f t="shared" si="27"/>
        <v>70.496323529411768</v>
      </c>
      <c r="AJ39" s="102">
        <f t="shared" si="14"/>
        <v>67.306501547987622</v>
      </c>
      <c r="AK39" s="102">
        <f t="shared" si="15"/>
        <v>73.620375985445733</v>
      </c>
      <c r="AL39" s="105"/>
      <c r="AM39" s="102">
        <f t="shared" si="28"/>
        <v>69.59852896107877</v>
      </c>
      <c r="AN39" s="102">
        <f t="shared" si="16"/>
        <v>64.440321583178729</v>
      </c>
      <c r="AO39" s="102">
        <f t="shared" si="17"/>
        <v>74.665856622114219</v>
      </c>
      <c r="AP39" s="105"/>
      <c r="AQ39" s="102">
        <f t="shared" si="29"/>
        <v>74.774774774774784</v>
      </c>
      <c r="AR39" s="102">
        <f t="shared" si="18"/>
        <v>69.368131868131869</v>
      </c>
      <c r="AS39" s="102">
        <f t="shared" si="19"/>
        <v>80.27972027972028</v>
      </c>
      <c r="AT39" s="105"/>
      <c r="AU39" s="102">
        <f t="shared" si="30"/>
        <v>71.111111111111114</v>
      </c>
      <c r="AV39" s="102">
        <f t="shared" si="20"/>
        <v>64.25339366515837</v>
      </c>
      <c r="AW39" s="102">
        <f t="shared" si="21"/>
        <v>77.478991596638664</v>
      </c>
      <c r="AX39" s="105"/>
      <c r="AY39" s="102">
        <f t="shared" si="31"/>
        <v>81.175298804780866</v>
      </c>
      <c r="AZ39" s="102">
        <f t="shared" si="22"/>
        <v>76.729559748427675</v>
      </c>
      <c r="BA39" s="102">
        <f t="shared" si="23"/>
        <v>85.199240986717271</v>
      </c>
      <c r="BB39" s="142"/>
      <c r="BC39" s="102">
        <f t="shared" si="32"/>
        <v>88.035714285714278</v>
      </c>
      <c r="BD39" s="102">
        <f t="shared" si="24"/>
        <v>83.265306122448976</v>
      </c>
      <c r="BE39" s="102">
        <f t="shared" si="25"/>
        <v>91.746031746031747</v>
      </c>
    </row>
    <row r="40" spans="1:60" ht="15" customHeight="1" x14ac:dyDescent="0.2">
      <c r="A40" s="107" t="s">
        <v>104</v>
      </c>
      <c r="B40" s="171">
        <v>10009</v>
      </c>
      <c r="C40" s="171">
        <v>4641</v>
      </c>
      <c r="D40" s="171">
        <v>5368</v>
      </c>
      <c r="E40" s="118"/>
      <c r="F40" s="171">
        <v>2304</v>
      </c>
      <c r="G40" s="171">
        <v>1062</v>
      </c>
      <c r="H40" s="171">
        <v>1242</v>
      </c>
      <c r="I40" s="118"/>
      <c r="J40" s="171">
        <v>2059</v>
      </c>
      <c r="K40" s="171">
        <v>941</v>
      </c>
      <c r="L40" s="171">
        <v>1118</v>
      </c>
      <c r="M40" s="118"/>
      <c r="N40" s="171">
        <v>2248</v>
      </c>
      <c r="O40" s="171">
        <v>1062</v>
      </c>
      <c r="P40" s="171">
        <v>1186</v>
      </c>
      <c r="Q40" s="118"/>
      <c r="R40" s="171">
        <v>1513</v>
      </c>
      <c r="S40" s="171">
        <v>708</v>
      </c>
      <c r="T40" s="171">
        <v>805</v>
      </c>
      <c r="U40" s="118"/>
      <c r="V40" s="171">
        <v>1557</v>
      </c>
      <c r="W40" s="171">
        <v>720</v>
      </c>
      <c r="X40" s="171">
        <v>837</v>
      </c>
      <c r="Y40" s="118"/>
      <c r="Z40" s="171">
        <v>328</v>
      </c>
      <c r="AA40" s="171">
        <v>148</v>
      </c>
      <c r="AB40" s="171">
        <v>180</v>
      </c>
      <c r="AD40" s="107" t="s">
        <v>104</v>
      </c>
      <c r="AE40" s="102">
        <f t="shared" si="26"/>
        <v>75.608097899984898</v>
      </c>
      <c r="AF40" s="102">
        <f t="shared" si="33"/>
        <v>70.800915331807772</v>
      </c>
      <c r="AG40" s="102">
        <f t="shared" si="34"/>
        <v>80.323208140056863</v>
      </c>
      <c r="AH40" s="142"/>
      <c r="AI40" s="102">
        <f t="shared" si="27"/>
        <v>75.889328063241095</v>
      </c>
      <c r="AJ40" s="102">
        <f t="shared" si="14"/>
        <v>70.564784053156146</v>
      </c>
      <c r="AK40" s="102">
        <f t="shared" si="15"/>
        <v>81.123448726322664</v>
      </c>
      <c r="AL40" s="105"/>
      <c r="AM40" s="102">
        <f t="shared" si="28"/>
        <v>69.396697000337042</v>
      </c>
      <c r="AN40" s="102">
        <f t="shared" si="16"/>
        <v>62.859051436205746</v>
      </c>
      <c r="AO40" s="102">
        <f t="shared" si="17"/>
        <v>76.054421768707485</v>
      </c>
      <c r="AP40" s="105"/>
      <c r="AQ40" s="102">
        <f t="shared" si="29"/>
        <v>80.429338103756706</v>
      </c>
      <c r="AR40" s="102">
        <f t="shared" si="18"/>
        <v>77.461706783369806</v>
      </c>
      <c r="AS40" s="102">
        <f t="shared" si="19"/>
        <v>83.286516853932582</v>
      </c>
      <c r="AT40" s="105"/>
      <c r="AU40" s="102">
        <f t="shared" si="30"/>
        <v>70.274036228518341</v>
      </c>
      <c r="AV40" s="102">
        <f t="shared" si="20"/>
        <v>65.79925650557621</v>
      </c>
      <c r="AW40" s="102">
        <f t="shared" si="21"/>
        <v>74.744661095636019</v>
      </c>
      <c r="AX40" s="105"/>
      <c r="AY40" s="102">
        <f t="shared" si="31"/>
        <v>82.555673382820785</v>
      </c>
      <c r="AZ40" s="102">
        <f t="shared" si="22"/>
        <v>78.774617067833702</v>
      </c>
      <c r="BA40" s="102">
        <f t="shared" si="23"/>
        <v>86.111111111111114</v>
      </c>
      <c r="BB40" s="142"/>
      <c r="BC40" s="102">
        <f t="shared" si="32"/>
        <v>81.795511221945134</v>
      </c>
      <c r="BD40" s="102">
        <f t="shared" si="24"/>
        <v>77.083333333333343</v>
      </c>
      <c r="BE40" s="102">
        <f t="shared" si="25"/>
        <v>86.124401913875602</v>
      </c>
    </row>
    <row r="41" spans="1:60" ht="15" customHeight="1" thickBot="1" x14ac:dyDescent="0.25">
      <c r="A41" s="122" t="s">
        <v>105</v>
      </c>
      <c r="B41" s="120">
        <v>1742</v>
      </c>
      <c r="C41" s="120">
        <v>909</v>
      </c>
      <c r="D41" s="120">
        <v>833</v>
      </c>
      <c r="E41" s="120"/>
      <c r="F41" s="120">
        <v>405</v>
      </c>
      <c r="G41" s="120">
        <v>207</v>
      </c>
      <c r="H41" s="120">
        <v>198</v>
      </c>
      <c r="I41" s="120"/>
      <c r="J41" s="120">
        <v>425</v>
      </c>
      <c r="K41" s="120">
        <v>234</v>
      </c>
      <c r="L41" s="120">
        <v>191</v>
      </c>
      <c r="M41" s="120"/>
      <c r="N41" s="120">
        <v>317</v>
      </c>
      <c r="O41" s="120">
        <v>157</v>
      </c>
      <c r="P41" s="120">
        <v>160</v>
      </c>
      <c r="Q41" s="120"/>
      <c r="R41" s="120">
        <v>313</v>
      </c>
      <c r="S41" s="120">
        <v>162</v>
      </c>
      <c r="T41" s="120">
        <v>151</v>
      </c>
      <c r="U41" s="120"/>
      <c r="V41" s="120">
        <v>231</v>
      </c>
      <c r="W41" s="120">
        <v>121</v>
      </c>
      <c r="X41" s="120">
        <v>110</v>
      </c>
      <c r="Y41" s="120"/>
      <c r="Z41" s="120">
        <v>51</v>
      </c>
      <c r="AA41" s="120">
        <v>28</v>
      </c>
      <c r="AB41" s="120">
        <v>23</v>
      </c>
      <c r="AD41" s="122" t="s">
        <v>105</v>
      </c>
      <c r="AE41" s="102">
        <f t="shared" si="26"/>
        <v>75.215889464594127</v>
      </c>
      <c r="AF41" s="102">
        <f t="shared" si="33"/>
        <v>75.623960066555739</v>
      </c>
      <c r="AG41" s="102">
        <f t="shared" si="34"/>
        <v>74.775583482944342</v>
      </c>
      <c r="AH41" s="155"/>
      <c r="AI41" s="102">
        <f t="shared" si="27"/>
        <v>71.428571428571431</v>
      </c>
      <c r="AJ41" s="102">
        <f t="shared" si="14"/>
        <v>72.887323943661968</v>
      </c>
      <c r="AK41" s="102">
        <f t="shared" si="15"/>
        <v>69.964664310954063</v>
      </c>
      <c r="AL41" s="100"/>
      <c r="AM41" s="102">
        <f t="shared" si="28"/>
        <v>75.088339222614849</v>
      </c>
      <c r="AN41" s="102">
        <f t="shared" si="16"/>
        <v>76.2214983713355</v>
      </c>
      <c r="AO41" s="102">
        <f t="shared" si="17"/>
        <v>73.745173745173744</v>
      </c>
      <c r="AP41" s="100"/>
      <c r="AQ41" s="102">
        <f t="shared" si="29"/>
        <v>71.719457013574655</v>
      </c>
      <c r="AR41" s="102">
        <f t="shared" si="18"/>
        <v>71.36363636363636</v>
      </c>
      <c r="AS41" s="102">
        <f t="shared" si="19"/>
        <v>72.072072072072075</v>
      </c>
      <c r="AT41" s="100"/>
      <c r="AU41" s="102">
        <f t="shared" si="30"/>
        <v>77.283950617283949</v>
      </c>
      <c r="AV41" s="102">
        <f t="shared" si="20"/>
        <v>75.348837209302317</v>
      </c>
      <c r="AW41" s="102">
        <f t="shared" si="21"/>
        <v>79.473684210526315</v>
      </c>
      <c r="AX41" s="100"/>
      <c r="AY41" s="102">
        <f t="shared" si="31"/>
        <v>83.393501805054143</v>
      </c>
      <c r="AZ41" s="102">
        <f t="shared" si="22"/>
        <v>84.027777777777786</v>
      </c>
      <c r="BA41" s="102">
        <f t="shared" si="23"/>
        <v>82.706766917293223</v>
      </c>
      <c r="BB41" s="155"/>
      <c r="BC41" s="102">
        <f t="shared" si="32"/>
        <v>86.440677966101703</v>
      </c>
      <c r="BD41" s="102">
        <f t="shared" si="24"/>
        <v>87.5</v>
      </c>
      <c r="BE41" s="102">
        <f t="shared" si="25"/>
        <v>85.18518518518519</v>
      </c>
    </row>
    <row r="42" spans="1:60" ht="15" customHeight="1" x14ac:dyDescent="0.2">
      <c r="A42" s="341" t="s">
        <v>238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D42" s="341" t="s">
        <v>238</v>
      </c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</row>
    <row r="43" spans="1:60" ht="15" customHeight="1" x14ac:dyDescent="0.2">
      <c r="A43" s="342" t="s">
        <v>224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D43" s="342" t="s">
        <v>224</v>
      </c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26" t="s">
        <v>317</v>
      </c>
      <c r="AB46" s="326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29"/>
      <c r="BG46" s="326" t="s">
        <v>317</v>
      </c>
      <c r="BH46" s="326"/>
    </row>
    <row r="47" spans="1:60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26"/>
      <c r="AB47" s="326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30"/>
      <c r="BG47" s="326"/>
      <c r="BH47" s="326"/>
    </row>
    <row r="48" spans="1:60" ht="15" customHeight="1" x14ac:dyDescent="0.2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</row>
    <row r="49" spans="1:58" ht="15" customHeight="1" x14ac:dyDescent="0.2">
      <c r="A49" s="348" t="s">
        <v>269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D49" s="348" t="s">
        <v>272</v>
      </c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  <c r="AU49" s="348"/>
      <c r="AV49" s="348"/>
      <c r="AW49" s="348"/>
      <c r="AX49" s="348"/>
      <c r="AY49" s="348"/>
      <c r="AZ49" s="348"/>
      <c r="BA49" s="348"/>
      <c r="BB49" s="348"/>
      <c r="BC49" s="348"/>
      <c r="BD49" s="348"/>
      <c r="BE49" s="348"/>
    </row>
    <row r="50" spans="1:58" ht="15" customHeight="1" x14ac:dyDescent="0.2">
      <c r="A50" s="347" t="s">
        <v>135</v>
      </c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D50" s="347" t="s">
        <v>136</v>
      </c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</row>
    <row r="51" spans="1:58" ht="15" customHeight="1" x14ac:dyDescent="0.2">
      <c r="A51" s="338" t="s">
        <v>236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236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101"/>
    </row>
    <row r="52" spans="1:58" ht="15" customHeight="1" x14ac:dyDescent="0.2">
      <c r="A52" s="338" t="s">
        <v>246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D52" s="338" t="s">
        <v>246</v>
      </c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101"/>
    </row>
    <row r="53" spans="1:58" ht="15" customHeight="1" x14ac:dyDescent="0.2">
      <c r="A53" s="338" t="s">
        <v>230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D53" s="338" t="s">
        <v>230</v>
      </c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101"/>
    </row>
    <row r="54" spans="1:58" ht="15" customHeight="1" x14ac:dyDescent="0.2">
      <c r="A54" s="338" t="s">
        <v>462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D54" s="338" t="s">
        <v>462</v>
      </c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101"/>
    </row>
    <row r="55" spans="1:58" ht="15" customHeight="1" thickBot="1" x14ac:dyDescent="0.25">
      <c r="A55" s="99"/>
      <c r="B55" s="141"/>
      <c r="C55" s="99"/>
      <c r="D55" s="99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101"/>
    </row>
    <row r="56" spans="1:58" ht="15" customHeight="1" x14ac:dyDescent="0.2">
      <c r="A56" s="345" t="s">
        <v>242</v>
      </c>
      <c r="B56" s="343" t="s">
        <v>243</v>
      </c>
      <c r="C56" s="343"/>
      <c r="D56" s="343"/>
      <c r="E56" s="108"/>
      <c r="F56" s="343" t="s">
        <v>116</v>
      </c>
      <c r="G56" s="343"/>
      <c r="H56" s="343"/>
      <c r="I56" s="108"/>
      <c r="J56" s="343" t="s">
        <v>117</v>
      </c>
      <c r="K56" s="343"/>
      <c r="L56" s="343"/>
      <c r="M56" s="108"/>
      <c r="N56" s="343" t="s">
        <v>118</v>
      </c>
      <c r="O56" s="343"/>
      <c r="P56" s="343"/>
      <c r="Q56" s="108"/>
      <c r="R56" s="343" t="s">
        <v>119</v>
      </c>
      <c r="S56" s="343"/>
      <c r="T56" s="343"/>
      <c r="U56" s="108"/>
      <c r="V56" s="343" t="s">
        <v>120</v>
      </c>
      <c r="W56" s="343"/>
      <c r="X56" s="343"/>
      <c r="Y56" s="108"/>
      <c r="Z56" s="343" t="s">
        <v>121</v>
      </c>
      <c r="AA56" s="343"/>
      <c r="AB56" s="343"/>
      <c r="AD56" s="345" t="s">
        <v>242</v>
      </c>
      <c r="AE56" s="343" t="s">
        <v>243</v>
      </c>
      <c r="AF56" s="343"/>
      <c r="AG56" s="343"/>
      <c r="AH56" s="108"/>
      <c r="AI56" s="343" t="s">
        <v>116</v>
      </c>
      <c r="AJ56" s="343"/>
      <c r="AK56" s="343"/>
      <c r="AL56" s="108"/>
      <c r="AM56" s="343" t="s">
        <v>117</v>
      </c>
      <c r="AN56" s="343"/>
      <c r="AO56" s="343"/>
      <c r="AP56" s="108"/>
      <c r="AQ56" s="343" t="s">
        <v>118</v>
      </c>
      <c r="AR56" s="343"/>
      <c r="AS56" s="343"/>
      <c r="AT56" s="108"/>
      <c r="AU56" s="343" t="s">
        <v>119</v>
      </c>
      <c r="AV56" s="343"/>
      <c r="AW56" s="343"/>
      <c r="AX56" s="108"/>
      <c r="AY56" s="343" t="s">
        <v>120</v>
      </c>
      <c r="AZ56" s="343"/>
      <c r="BA56" s="343"/>
      <c r="BB56" s="108"/>
      <c r="BC56" s="343" t="s">
        <v>121</v>
      </c>
      <c r="BD56" s="343"/>
      <c r="BE56" s="343"/>
      <c r="BF56" s="101"/>
    </row>
    <row r="57" spans="1:58" ht="15" customHeight="1" thickBot="1" x14ac:dyDescent="0.25">
      <c r="A57" s="346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46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  <c r="BF57" s="101"/>
    </row>
    <row r="58" spans="1:58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58" ht="15" customHeight="1" x14ac:dyDescent="0.25">
      <c r="A59" s="150" t="s">
        <v>244</v>
      </c>
      <c r="B59" s="152">
        <f>+F59+J59+N59+R59+V59+Z59</f>
        <v>76733</v>
      </c>
      <c r="C59" s="152">
        <f>+G59+K59+O59+S59+W59+AA59</f>
        <v>44228</v>
      </c>
      <c r="D59" s="152">
        <f>+H59+L59+P59+T59+X59+AB59</f>
        <v>32505</v>
      </c>
      <c r="E59" s="152"/>
      <c r="F59" s="152">
        <f>SUM(F61:F87)</f>
        <v>17810</v>
      </c>
      <c r="G59" s="152">
        <f>SUM(G61:G87)</f>
        <v>10169</v>
      </c>
      <c r="H59" s="152">
        <f>SUM(H61:H87)</f>
        <v>7641</v>
      </c>
      <c r="I59" s="152"/>
      <c r="J59" s="152">
        <f>SUM(J61:J87)</f>
        <v>19642</v>
      </c>
      <c r="K59" s="152">
        <f>SUM(K61:K87)</f>
        <v>11264</v>
      </c>
      <c r="L59" s="152">
        <f>SUM(L61:L87)</f>
        <v>8378</v>
      </c>
      <c r="M59" s="152"/>
      <c r="N59" s="152">
        <f>SUM(N61:N87)</f>
        <v>13999</v>
      </c>
      <c r="O59" s="152">
        <f>SUM(O61:O87)</f>
        <v>8359</v>
      </c>
      <c r="P59" s="152">
        <f>SUM(P61:P87)</f>
        <v>5640</v>
      </c>
      <c r="Q59" s="152"/>
      <c r="R59" s="152">
        <f>SUM(R61:R87)</f>
        <v>15790</v>
      </c>
      <c r="S59" s="152">
        <f>SUM(S61:S87)</f>
        <v>8915</v>
      </c>
      <c r="T59" s="152">
        <f>SUM(T61:T87)</f>
        <v>6875</v>
      </c>
      <c r="U59" s="152"/>
      <c r="V59" s="152">
        <f>SUM(V61:V87)</f>
        <v>8199</v>
      </c>
      <c r="W59" s="152">
        <f>SUM(W61:W87)</f>
        <v>4731</v>
      </c>
      <c r="X59" s="152">
        <f>SUM(X61:X87)</f>
        <v>3468</v>
      </c>
      <c r="Y59" s="152"/>
      <c r="Z59" s="152">
        <f>SUM(Z61:Z87)</f>
        <v>1293</v>
      </c>
      <c r="AA59" s="152">
        <f>SUM(AA61:AA87)</f>
        <v>790</v>
      </c>
      <c r="AB59" s="152">
        <f>SUM(AB61:AB87)</f>
        <v>503</v>
      </c>
      <c r="AC59" s="154"/>
      <c r="AD59" s="150" t="s">
        <v>244</v>
      </c>
      <c r="AE59" s="158">
        <f>+B59/(B59+B13)*100</f>
        <v>23.697360131437538</v>
      </c>
      <c r="AF59" s="158">
        <f t="shared" ref="AF59:AG59" si="35">+C59/(C59+C13)*100</f>
        <v>27.260176031162942</v>
      </c>
      <c r="AG59" s="158">
        <f t="shared" si="35"/>
        <v>20.119460262441198</v>
      </c>
      <c r="AH59" s="159"/>
      <c r="AI59" s="158">
        <f>+F59/(F59+F13)*100</f>
        <v>25.471603666995605</v>
      </c>
      <c r="AJ59" s="158">
        <f t="shared" ref="AJ59" si="36">+G59/(G59+G13)*100</f>
        <v>28.623300588284966</v>
      </c>
      <c r="AK59" s="158">
        <f t="shared" ref="AK59" si="37">+H59/(H59+H13)*100</f>
        <v>22.216084200732684</v>
      </c>
      <c r="AL59" s="159"/>
      <c r="AM59" s="158">
        <f>+J59/(J59+J13)*100</f>
        <v>28.078451553878264</v>
      </c>
      <c r="AN59" s="158">
        <f t="shared" ref="AN59" si="38">+K59/(K59+K13)*100</f>
        <v>31.61913316865035</v>
      </c>
      <c r="AO59" s="158">
        <f t="shared" ref="AO59" si="39">+L59/(L59+L13)*100</f>
        <v>24.404311098164872</v>
      </c>
      <c r="AP59" s="159"/>
      <c r="AQ59" s="158">
        <f>+N59/(N59+N13)*100</f>
        <v>21.779513348683803</v>
      </c>
      <c r="AR59" s="158">
        <f t="shared" ref="AR59" si="40">+O59/(O59+O13)*100</f>
        <v>25.800179017870921</v>
      </c>
      <c r="AS59" s="158">
        <f t="shared" ref="AS59" si="41">+P59/(P59+P13)*100</f>
        <v>17.693007497568779</v>
      </c>
      <c r="AT59" s="159"/>
      <c r="AU59" s="158">
        <f>+R59/(R59+R13)*100</f>
        <v>28.437128552389872</v>
      </c>
      <c r="AV59" s="158">
        <f t="shared" ref="AV59" si="42">+S59/(S59+S13)*100</f>
        <v>32.502096321411642</v>
      </c>
      <c r="AW59" s="158">
        <f t="shared" ref="AW59" si="43">+T59/(T59+T13)*100</f>
        <v>24.46880449870093</v>
      </c>
      <c r="AX59" s="159"/>
      <c r="AY59" s="158">
        <f>+V59/(V59+V13)*100</f>
        <v>16.196515349057723</v>
      </c>
      <c r="AZ59" s="158">
        <f t="shared" ref="AZ59" si="44">+W59/(W59+W13)*100</f>
        <v>19.056634173849996</v>
      </c>
      <c r="BA59" s="158">
        <f t="shared" ref="BA59" si="45">+X59/(X59+X13)*100</f>
        <v>13.443944797643045</v>
      </c>
      <c r="BB59" s="159"/>
      <c r="BC59" s="158">
        <f>+Z59/(Z59+Z13)*100</f>
        <v>9.5742317660125877</v>
      </c>
      <c r="BD59" s="158">
        <f t="shared" ref="BD59" si="46">+AA59/(AA59+AA13)*100</f>
        <v>12.268985867370711</v>
      </c>
      <c r="BE59" s="158">
        <f t="shared" ref="BE59" si="47">+AB59/(AB59+AB13)*100</f>
        <v>7.1185960939711288</v>
      </c>
      <c r="BF59" s="160"/>
    </row>
    <row r="60" spans="1:58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58" ht="15" customHeight="1" x14ac:dyDescent="0.2">
      <c r="A61" s="107" t="s">
        <v>79</v>
      </c>
      <c r="B61" s="171">
        <v>5337</v>
      </c>
      <c r="C61" s="171">
        <v>2943</v>
      </c>
      <c r="D61" s="171">
        <v>2394</v>
      </c>
      <c r="E61" s="118"/>
      <c r="F61" s="171">
        <v>1172</v>
      </c>
      <c r="G61" s="171">
        <v>646</v>
      </c>
      <c r="H61" s="171">
        <v>526</v>
      </c>
      <c r="I61" s="118"/>
      <c r="J61" s="171">
        <v>1312</v>
      </c>
      <c r="K61" s="171">
        <v>688</v>
      </c>
      <c r="L61" s="171">
        <v>624</v>
      </c>
      <c r="M61" s="118"/>
      <c r="N61" s="171">
        <v>1104</v>
      </c>
      <c r="O61" s="171">
        <v>661</v>
      </c>
      <c r="P61" s="171">
        <v>443</v>
      </c>
      <c r="Q61" s="118"/>
      <c r="R61" s="171">
        <v>1167</v>
      </c>
      <c r="S61" s="171">
        <v>635</v>
      </c>
      <c r="T61" s="171">
        <v>532</v>
      </c>
      <c r="U61" s="118"/>
      <c r="V61" s="171">
        <v>553</v>
      </c>
      <c r="W61" s="171">
        <v>299</v>
      </c>
      <c r="X61" s="171">
        <v>254</v>
      </c>
      <c r="Y61" s="118"/>
      <c r="Z61" s="171">
        <v>29</v>
      </c>
      <c r="AA61" s="171">
        <v>14</v>
      </c>
      <c r="AB61" s="171">
        <v>15</v>
      </c>
      <c r="AD61" s="107" t="s">
        <v>79</v>
      </c>
      <c r="AE61" s="102">
        <f>+B61/(B61+B15)*100</f>
        <v>25.442150927205986</v>
      </c>
      <c r="AF61" s="102">
        <f t="shared" ref="AF61:AG76" si="48">+C61/(C61+C15)*100</f>
        <v>27.631208337245326</v>
      </c>
      <c r="AG61" s="102">
        <f t="shared" si="48"/>
        <v>23.184195235328296</v>
      </c>
      <c r="AH61" s="142"/>
      <c r="AI61" s="102">
        <f>+F61/(F61+F15)*100</f>
        <v>27.408793264733394</v>
      </c>
      <c r="AJ61" s="102">
        <f t="shared" ref="AJ61:AJ87" si="49">+G61/(G61+G15)*100</f>
        <v>29.701149425287355</v>
      </c>
      <c r="AK61" s="102">
        <f t="shared" ref="AK61:AK87" si="50">+H61/(H61+H15)*100</f>
        <v>25.035697287006187</v>
      </c>
      <c r="AL61" s="105"/>
      <c r="AM61" s="102">
        <f>+J61/(J61+J15)*100</f>
        <v>29.710144927536231</v>
      </c>
      <c r="AN61" s="102">
        <f t="shared" ref="AN61:AN87" si="51">+K61/(K61+K15)*100</f>
        <v>30.550621669626999</v>
      </c>
      <c r="AO61" s="102">
        <f t="shared" ref="AO61:AO87" si="52">+L61/(L61+L15)*100</f>
        <v>28.835489833641404</v>
      </c>
      <c r="AP61" s="105"/>
      <c r="AQ61" s="102">
        <f>+N61/(N61+N15)*100</f>
        <v>24.859265931096601</v>
      </c>
      <c r="AR61" s="102">
        <f t="shared" ref="AR61:AR87" si="53">+O61/(O61+O15)*100</f>
        <v>29.118942731277532</v>
      </c>
      <c r="AS61" s="102">
        <f t="shared" ref="AS61:AS87" si="54">+P61/(P61+P15)*100</f>
        <v>20.405343159834178</v>
      </c>
      <c r="AT61" s="105"/>
      <c r="AU61" s="102">
        <f>+R61/(R61+R15)*100</f>
        <v>32.166482910694597</v>
      </c>
      <c r="AV61" s="102">
        <f t="shared" ref="AV61:AV87" si="55">+S61/(S61+S15)*100</f>
        <v>34.250269687162891</v>
      </c>
      <c r="AW61" s="102">
        <f t="shared" ref="AW61:AW87" si="56">+T61/(T61+T15)*100</f>
        <v>29.988726042841034</v>
      </c>
      <c r="AX61" s="105"/>
      <c r="AY61" s="102">
        <f>+V61/(V61+V15)*100</f>
        <v>16.641588925669577</v>
      </c>
      <c r="AZ61" s="102">
        <f t="shared" ref="AZ61:AZ87" si="57">+W61/(W61+W15)*100</f>
        <v>17.681845062093434</v>
      </c>
      <c r="BA61" s="102">
        <f t="shared" ref="BA61:BA87" si="58">+X61/(X61+X15)*100</f>
        <v>15.563725490196079</v>
      </c>
      <c r="BB61" s="142"/>
      <c r="BC61" s="102">
        <f>+Z61/(Z61+Z15)*100</f>
        <v>3.2474804031354982</v>
      </c>
      <c r="BD61" s="102">
        <f t="shared" ref="BD61:BD87" si="59">+AA61/(AA61+AA15)*100</f>
        <v>3.4229828850855744</v>
      </c>
      <c r="BE61" s="102">
        <f t="shared" ref="BE61:BE87" si="60">+AB61/(AB61+AB15)*100</f>
        <v>3.0991735537190084</v>
      </c>
    </row>
    <row r="62" spans="1:58" ht="15" customHeight="1" x14ac:dyDescent="0.2">
      <c r="A62" s="107" t="s">
        <v>80</v>
      </c>
      <c r="B62" s="171">
        <v>5503</v>
      </c>
      <c r="C62" s="171">
        <v>3089</v>
      </c>
      <c r="D62" s="171">
        <v>2414</v>
      </c>
      <c r="E62" s="118"/>
      <c r="F62" s="171">
        <v>1219</v>
      </c>
      <c r="G62" s="171">
        <v>719</v>
      </c>
      <c r="H62" s="171">
        <v>500</v>
      </c>
      <c r="I62" s="118"/>
      <c r="J62" s="171">
        <v>1314</v>
      </c>
      <c r="K62" s="171">
        <v>686</v>
      </c>
      <c r="L62" s="171">
        <v>628</v>
      </c>
      <c r="M62" s="118"/>
      <c r="N62" s="171">
        <v>1102</v>
      </c>
      <c r="O62" s="171">
        <v>620</v>
      </c>
      <c r="P62" s="171">
        <v>482</v>
      </c>
      <c r="Q62" s="118"/>
      <c r="R62" s="171">
        <v>1183</v>
      </c>
      <c r="S62" s="171">
        <v>664</v>
      </c>
      <c r="T62" s="171">
        <v>519</v>
      </c>
      <c r="U62" s="118"/>
      <c r="V62" s="171">
        <v>615</v>
      </c>
      <c r="W62" s="171">
        <v>358</v>
      </c>
      <c r="X62" s="171">
        <v>257</v>
      </c>
      <c r="Y62" s="118"/>
      <c r="Z62" s="171">
        <v>70</v>
      </c>
      <c r="AA62" s="171">
        <v>42</v>
      </c>
      <c r="AB62" s="171">
        <v>28</v>
      </c>
      <c r="AD62" s="107" t="s">
        <v>80</v>
      </c>
      <c r="AE62" s="102">
        <f t="shared" ref="AE62:AE87" si="61">+B62/(B62+B16)*100</f>
        <v>24.436056838365896</v>
      </c>
      <c r="AF62" s="102">
        <f t="shared" si="48"/>
        <v>27.283165518459633</v>
      </c>
      <c r="AG62" s="102">
        <f t="shared" si="48"/>
        <v>21.557420968030005</v>
      </c>
      <c r="AH62" s="142"/>
      <c r="AI62" s="102">
        <f t="shared" ref="AI62:AI87" si="62">+F62/(F62+F16)*100</f>
        <v>26.879823594266817</v>
      </c>
      <c r="AJ62" s="102">
        <f t="shared" si="49"/>
        <v>30.363175675675674</v>
      </c>
      <c r="AK62" s="102">
        <f t="shared" si="50"/>
        <v>23.073373327180434</v>
      </c>
      <c r="AL62" s="105"/>
      <c r="AM62" s="102">
        <f t="shared" ref="AM62:AM87" si="63">+J62/(J62+J16)*100</f>
        <v>28.803156510302497</v>
      </c>
      <c r="AN62" s="102">
        <f t="shared" si="51"/>
        <v>29.839060461070034</v>
      </c>
      <c r="AO62" s="102">
        <f t="shared" si="52"/>
        <v>27.750773309765798</v>
      </c>
      <c r="AP62" s="105"/>
      <c r="AQ62" s="102">
        <f t="shared" ref="AQ62:AQ87" si="64">+N62/(N62+N16)*100</f>
        <v>24.548897304522164</v>
      </c>
      <c r="AR62" s="102">
        <f t="shared" si="53"/>
        <v>27.169149868536373</v>
      </c>
      <c r="AS62" s="102">
        <f t="shared" si="54"/>
        <v>21.839601268690529</v>
      </c>
      <c r="AT62" s="105"/>
      <c r="AU62" s="102">
        <f t="shared" ref="AU62:AU87" si="65">+R62/(R62+R16)*100</f>
        <v>28.444337581149316</v>
      </c>
      <c r="AV62" s="102">
        <f t="shared" si="55"/>
        <v>31.484115694642011</v>
      </c>
      <c r="AW62" s="102">
        <f t="shared" si="56"/>
        <v>25.317073170731707</v>
      </c>
      <c r="AX62" s="105"/>
      <c r="AY62" s="102">
        <f t="shared" ref="AY62:AY87" si="66">+V62/(V62+V16)*100</f>
        <v>15.283300198807156</v>
      </c>
      <c r="AZ62" s="102">
        <f t="shared" si="57"/>
        <v>18.4346035015448</v>
      </c>
      <c r="BA62" s="102">
        <f t="shared" si="58"/>
        <v>12.343900096061478</v>
      </c>
      <c r="BB62" s="142"/>
      <c r="BC62" s="102">
        <f t="shared" ref="BC62:BC87" si="67">+Z62/(Z62+Z16)*100</f>
        <v>9.3209054593874843</v>
      </c>
      <c r="BD62" s="102">
        <f t="shared" si="59"/>
        <v>13.043478260869565</v>
      </c>
      <c r="BE62" s="102">
        <f t="shared" si="60"/>
        <v>6.5268065268065261</v>
      </c>
    </row>
    <row r="63" spans="1:58" ht="15" customHeight="1" x14ac:dyDescent="0.2">
      <c r="A63" s="107" t="s">
        <v>81</v>
      </c>
      <c r="B63" s="171">
        <v>6129</v>
      </c>
      <c r="C63" s="171">
        <v>3265</v>
      </c>
      <c r="D63" s="171">
        <v>2864</v>
      </c>
      <c r="E63" s="118"/>
      <c r="F63" s="171">
        <v>1647</v>
      </c>
      <c r="G63" s="171">
        <v>876</v>
      </c>
      <c r="H63" s="171">
        <v>771</v>
      </c>
      <c r="I63" s="118"/>
      <c r="J63" s="171">
        <v>1676</v>
      </c>
      <c r="K63" s="171">
        <v>903</v>
      </c>
      <c r="L63" s="171">
        <v>773</v>
      </c>
      <c r="M63" s="118"/>
      <c r="N63" s="171">
        <v>1090</v>
      </c>
      <c r="O63" s="171">
        <v>578</v>
      </c>
      <c r="P63" s="171">
        <v>512</v>
      </c>
      <c r="Q63" s="118"/>
      <c r="R63" s="171">
        <v>1132</v>
      </c>
      <c r="S63" s="171">
        <v>599</v>
      </c>
      <c r="T63" s="171">
        <v>533</v>
      </c>
      <c r="U63" s="118"/>
      <c r="V63" s="171">
        <v>543</v>
      </c>
      <c r="W63" s="171">
        <v>291</v>
      </c>
      <c r="X63" s="171">
        <v>252</v>
      </c>
      <c r="Y63" s="118"/>
      <c r="Z63" s="171">
        <v>41</v>
      </c>
      <c r="AA63" s="171">
        <v>18</v>
      </c>
      <c r="AB63" s="171">
        <v>23</v>
      </c>
      <c r="AD63" s="107" t="s">
        <v>81</v>
      </c>
      <c r="AE63" s="102">
        <f t="shared" si="61"/>
        <v>34.259362772498605</v>
      </c>
      <c r="AF63" s="102">
        <f t="shared" si="48"/>
        <v>38.018164881229623</v>
      </c>
      <c r="AG63" s="102">
        <f t="shared" si="48"/>
        <v>30.789077617716622</v>
      </c>
      <c r="AH63" s="142"/>
      <c r="AI63" s="102">
        <f t="shared" si="62"/>
        <v>41.247182569496623</v>
      </c>
      <c r="AJ63" s="102">
        <f t="shared" si="49"/>
        <v>43.625498007968126</v>
      </c>
      <c r="AK63" s="102">
        <f t="shared" si="50"/>
        <v>38.841309823677584</v>
      </c>
      <c r="AL63" s="105"/>
      <c r="AM63" s="102">
        <f t="shared" si="63"/>
        <v>43.251612903225805</v>
      </c>
      <c r="AN63" s="102">
        <f t="shared" si="51"/>
        <v>46.570397111913358</v>
      </c>
      <c r="AO63" s="102">
        <f t="shared" si="52"/>
        <v>39.92768595041322</v>
      </c>
      <c r="AP63" s="105"/>
      <c r="AQ63" s="102">
        <f t="shared" si="64"/>
        <v>31.169573920503289</v>
      </c>
      <c r="AR63" s="102">
        <f t="shared" si="53"/>
        <v>33.781414377556985</v>
      </c>
      <c r="AS63" s="102">
        <f t="shared" si="54"/>
        <v>28.66741321388578</v>
      </c>
      <c r="AT63" s="105"/>
      <c r="AU63" s="102">
        <f t="shared" si="65"/>
        <v>36.622452280815274</v>
      </c>
      <c r="AV63" s="102">
        <f t="shared" si="55"/>
        <v>42.663817663817667</v>
      </c>
      <c r="AW63" s="102">
        <f t="shared" si="56"/>
        <v>31.594546532305866</v>
      </c>
      <c r="AX63" s="105"/>
      <c r="AY63" s="102">
        <f t="shared" si="66"/>
        <v>19.289520426287744</v>
      </c>
      <c r="AZ63" s="102">
        <f t="shared" si="57"/>
        <v>22.877358490566039</v>
      </c>
      <c r="BA63" s="102">
        <f t="shared" si="58"/>
        <v>16.331821127673361</v>
      </c>
      <c r="BB63" s="142"/>
      <c r="BC63" s="102">
        <f t="shared" si="67"/>
        <v>6.6235864297253633</v>
      </c>
      <c r="BD63" s="102">
        <f t="shared" si="59"/>
        <v>7.0866141732283463</v>
      </c>
      <c r="BE63" s="102">
        <f t="shared" si="60"/>
        <v>6.3013698630136989</v>
      </c>
    </row>
    <row r="64" spans="1:58" ht="15" customHeight="1" x14ac:dyDescent="0.2">
      <c r="A64" s="107" t="s">
        <v>82</v>
      </c>
      <c r="B64" s="171">
        <v>6200</v>
      </c>
      <c r="C64" s="171">
        <v>3522</v>
      </c>
      <c r="D64" s="171">
        <v>2678</v>
      </c>
      <c r="E64" s="118"/>
      <c r="F64" s="171">
        <v>1519</v>
      </c>
      <c r="G64" s="171">
        <v>863</v>
      </c>
      <c r="H64" s="171">
        <v>656</v>
      </c>
      <c r="I64" s="118"/>
      <c r="J64" s="171">
        <v>1504</v>
      </c>
      <c r="K64" s="171">
        <v>871</v>
      </c>
      <c r="L64" s="171">
        <v>633</v>
      </c>
      <c r="M64" s="118"/>
      <c r="N64" s="171">
        <v>1090</v>
      </c>
      <c r="O64" s="171">
        <v>599</v>
      </c>
      <c r="P64" s="171">
        <v>491</v>
      </c>
      <c r="Q64" s="118"/>
      <c r="R64" s="171">
        <v>1107</v>
      </c>
      <c r="S64" s="171">
        <v>613</v>
      </c>
      <c r="T64" s="171">
        <v>494</v>
      </c>
      <c r="U64" s="118"/>
      <c r="V64" s="171">
        <v>684</v>
      </c>
      <c r="W64" s="171">
        <v>386</v>
      </c>
      <c r="X64" s="171">
        <v>298</v>
      </c>
      <c r="Y64" s="118"/>
      <c r="Z64" s="171">
        <v>296</v>
      </c>
      <c r="AA64" s="171">
        <v>190</v>
      </c>
      <c r="AB64" s="171">
        <v>106</v>
      </c>
      <c r="AD64" s="107" t="s">
        <v>82</v>
      </c>
      <c r="AE64" s="102">
        <f t="shared" si="61"/>
        <v>27.666220437304773</v>
      </c>
      <c r="AF64" s="102">
        <f t="shared" si="48"/>
        <v>31.752614496934729</v>
      </c>
      <c r="AG64" s="102">
        <f t="shared" si="48"/>
        <v>23.661424279908111</v>
      </c>
      <c r="AH64" s="142"/>
      <c r="AI64" s="102">
        <f t="shared" si="62"/>
        <v>33.007388092133851</v>
      </c>
      <c r="AJ64" s="102">
        <f t="shared" si="49"/>
        <v>36.692176870748298</v>
      </c>
      <c r="AK64" s="102">
        <f t="shared" si="50"/>
        <v>29.155555555555559</v>
      </c>
      <c r="AL64" s="105"/>
      <c r="AM64" s="102">
        <f t="shared" si="63"/>
        <v>31.158069194116429</v>
      </c>
      <c r="AN64" s="102">
        <f t="shared" si="51"/>
        <v>35.551020408163261</v>
      </c>
      <c r="AO64" s="102">
        <f t="shared" si="52"/>
        <v>26.630206142196045</v>
      </c>
      <c r="AP64" s="105"/>
      <c r="AQ64" s="102">
        <f t="shared" si="64"/>
        <v>24.733378715679603</v>
      </c>
      <c r="AR64" s="102">
        <f t="shared" si="53"/>
        <v>27.66743648960739</v>
      </c>
      <c r="AS64" s="102">
        <f t="shared" si="54"/>
        <v>21.900089206066014</v>
      </c>
      <c r="AT64" s="105"/>
      <c r="AU64" s="102">
        <f t="shared" si="65"/>
        <v>30.237639989074022</v>
      </c>
      <c r="AV64" s="102">
        <f t="shared" si="55"/>
        <v>34.770277935337489</v>
      </c>
      <c r="AW64" s="102">
        <f t="shared" si="56"/>
        <v>26.027397260273972</v>
      </c>
      <c r="AX64" s="105"/>
      <c r="AY64" s="102">
        <f t="shared" si="66"/>
        <v>20.194862710363154</v>
      </c>
      <c r="AZ64" s="102">
        <f t="shared" si="57"/>
        <v>23.753846153846155</v>
      </c>
      <c r="BA64" s="102">
        <f t="shared" si="58"/>
        <v>16.912599318955731</v>
      </c>
      <c r="BB64" s="142"/>
      <c r="BC64" s="102">
        <f t="shared" si="67"/>
        <v>19.397116644823068</v>
      </c>
      <c r="BD64" s="102">
        <f t="shared" si="59"/>
        <v>25.780189959294436</v>
      </c>
      <c r="BE64" s="102">
        <f t="shared" si="60"/>
        <v>13.434727503168567</v>
      </c>
    </row>
    <row r="65" spans="1:57" ht="15" customHeight="1" x14ac:dyDescent="0.2">
      <c r="A65" s="107" t="s">
        <v>83</v>
      </c>
      <c r="B65" s="171">
        <v>900</v>
      </c>
      <c r="C65" s="171">
        <v>559</v>
      </c>
      <c r="D65" s="171">
        <v>341</v>
      </c>
      <c r="E65" s="118"/>
      <c r="F65" s="171">
        <v>173</v>
      </c>
      <c r="G65" s="171">
        <v>104</v>
      </c>
      <c r="H65" s="171">
        <v>69</v>
      </c>
      <c r="I65" s="118"/>
      <c r="J65" s="171">
        <v>204</v>
      </c>
      <c r="K65" s="171">
        <v>132</v>
      </c>
      <c r="L65" s="171">
        <v>72</v>
      </c>
      <c r="M65" s="118"/>
      <c r="N65" s="171">
        <v>151</v>
      </c>
      <c r="O65" s="171">
        <v>91</v>
      </c>
      <c r="P65" s="171">
        <v>60</v>
      </c>
      <c r="Q65" s="118"/>
      <c r="R65" s="171">
        <v>215</v>
      </c>
      <c r="S65" s="171">
        <v>132</v>
      </c>
      <c r="T65" s="171">
        <v>83</v>
      </c>
      <c r="U65" s="118"/>
      <c r="V65" s="171">
        <v>132</v>
      </c>
      <c r="W65" s="171">
        <v>87</v>
      </c>
      <c r="X65" s="171">
        <v>45</v>
      </c>
      <c r="Y65" s="118"/>
      <c r="Z65" s="171">
        <v>25</v>
      </c>
      <c r="AA65" s="171">
        <v>13</v>
      </c>
      <c r="AB65" s="171">
        <v>12</v>
      </c>
      <c r="AD65" s="107" t="s">
        <v>83</v>
      </c>
      <c r="AE65" s="102">
        <f t="shared" si="61"/>
        <v>17.146123071061155</v>
      </c>
      <c r="AF65" s="102">
        <f t="shared" si="48"/>
        <v>20.468692786525082</v>
      </c>
      <c r="AG65" s="102">
        <f t="shared" si="48"/>
        <v>13.542494042891185</v>
      </c>
      <c r="AH65" s="142"/>
      <c r="AI65" s="102">
        <f t="shared" si="62"/>
        <v>17.179741807348563</v>
      </c>
      <c r="AJ65" s="102">
        <f t="shared" si="49"/>
        <v>20.038535645472059</v>
      </c>
      <c r="AK65" s="102">
        <f t="shared" si="50"/>
        <v>14.139344262295081</v>
      </c>
      <c r="AL65" s="105"/>
      <c r="AM65" s="102">
        <f t="shared" si="63"/>
        <v>19.428571428571427</v>
      </c>
      <c r="AN65" s="102">
        <f t="shared" si="51"/>
        <v>24</v>
      </c>
      <c r="AO65" s="102">
        <f t="shared" si="52"/>
        <v>14.399999999999999</v>
      </c>
      <c r="AP65" s="105"/>
      <c r="AQ65" s="102">
        <f t="shared" si="64"/>
        <v>15.828092243186584</v>
      </c>
      <c r="AR65" s="102">
        <f t="shared" si="53"/>
        <v>17.948717948717949</v>
      </c>
      <c r="AS65" s="102">
        <f t="shared" si="54"/>
        <v>13.422818791946309</v>
      </c>
      <c r="AT65" s="105"/>
      <c r="AU65" s="102">
        <f t="shared" si="65"/>
        <v>21.54308617234469</v>
      </c>
      <c r="AV65" s="102">
        <f t="shared" si="55"/>
        <v>25.581395348837212</v>
      </c>
      <c r="AW65" s="102">
        <f t="shared" si="56"/>
        <v>17.219917012448132</v>
      </c>
      <c r="AX65" s="105"/>
      <c r="AY65" s="102">
        <f t="shared" si="66"/>
        <v>14.270270270270272</v>
      </c>
      <c r="AZ65" s="102">
        <f t="shared" si="57"/>
        <v>18.238993710691823</v>
      </c>
      <c r="BA65" s="102">
        <f t="shared" si="58"/>
        <v>10.044642857142858</v>
      </c>
      <c r="BB65" s="142"/>
      <c r="BC65" s="102">
        <f t="shared" si="67"/>
        <v>7.9365079365079358</v>
      </c>
      <c r="BD65" s="102">
        <f t="shared" si="59"/>
        <v>8.0246913580246915</v>
      </c>
      <c r="BE65" s="102">
        <f t="shared" si="60"/>
        <v>7.8431372549019605</v>
      </c>
    </row>
    <row r="66" spans="1:57" ht="15" customHeight="1" x14ac:dyDescent="0.2">
      <c r="A66" s="107" t="s">
        <v>84</v>
      </c>
      <c r="B66" s="171">
        <v>1581</v>
      </c>
      <c r="C66" s="171">
        <v>1000</v>
      </c>
      <c r="D66" s="171">
        <v>581</v>
      </c>
      <c r="E66" s="118"/>
      <c r="F66" s="171">
        <v>332</v>
      </c>
      <c r="G66" s="171">
        <v>211</v>
      </c>
      <c r="H66" s="171">
        <v>121</v>
      </c>
      <c r="I66" s="118"/>
      <c r="J66" s="171">
        <v>466</v>
      </c>
      <c r="K66" s="171">
        <v>301</v>
      </c>
      <c r="L66" s="171">
        <v>165</v>
      </c>
      <c r="M66" s="118"/>
      <c r="N66" s="171">
        <v>259</v>
      </c>
      <c r="O66" s="171">
        <v>158</v>
      </c>
      <c r="P66" s="171">
        <v>101</v>
      </c>
      <c r="Q66" s="118"/>
      <c r="R66" s="171">
        <v>363</v>
      </c>
      <c r="S66" s="171">
        <v>232</v>
      </c>
      <c r="T66" s="171">
        <v>131</v>
      </c>
      <c r="U66" s="118"/>
      <c r="V66" s="171">
        <v>144</v>
      </c>
      <c r="W66" s="171">
        <v>87</v>
      </c>
      <c r="X66" s="171">
        <v>57</v>
      </c>
      <c r="Y66" s="118"/>
      <c r="Z66" s="171">
        <v>17</v>
      </c>
      <c r="AA66" s="171">
        <v>11</v>
      </c>
      <c r="AB66" s="171">
        <v>6</v>
      </c>
      <c r="AD66" s="107" t="s">
        <v>84</v>
      </c>
      <c r="AE66" s="102">
        <f t="shared" si="61"/>
        <v>14.638888888888889</v>
      </c>
      <c r="AF66" s="102">
        <f t="shared" si="48"/>
        <v>18.429782528566165</v>
      </c>
      <c r="AG66" s="102">
        <f t="shared" si="48"/>
        <v>10.811313732787495</v>
      </c>
      <c r="AH66" s="142"/>
      <c r="AI66" s="102">
        <f t="shared" si="62"/>
        <v>14.434782608695651</v>
      </c>
      <c r="AJ66" s="102">
        <f t="shared" si="49"/>
        <v>18.476357267950963</v>
      </c>
      <c r="AK66" s="102">
        <f t="shared" si="50"/>
        <v>10.449050086355786</v>
      </c>
      <c r="AL66" s="105"/>
      <c r="AM66" s="102">
        <f t="shared" si="63"/>
        <v>20.376038478355923</v>
      </c>
      <c r="AN66" s="102">
        <f t="shared" si="51"/>
        <v>25.617021276595747</v>
      </c>
      <c r="AO66" s="102">
        <f t="shared" si="52"/>
        <v>14.838129496402876</v>
      </c>
      <c r="AP66" s="105"/>
      <c r="AQ66" s="102">
        <f t="shared" si="64"/>
        <v>11.593554162936437</v>
      </c>
      <c r="AR66" s="102">
        <f t="shared" si="53"/>
        <v>13.859649122807017</v>
      </c>
      <c r="AS66" s="102">
        <f t="shared" si="54"/>
        <v>9.2321755027422299</v>
      </c>
      <c r="AT66" s="105"/>
      <c r="AU66" s="102">
        <f t="shared" si="65"/>
        <v>20.011025358324144</v>
      </c>
      <c r="AV66" s="102">
        <f t="shared" si="55"/>
        <v>24.759871931696907</v>
      </c>
      <c r="AW66" s="102">
        <f t="shared" si="56"/>
        <v>14.937286202964653</v>
      </c>
      <c r="AX66" s="105"/>
      <c r="AY66" s="102">
        <f t="shared" si="66"/>
        <v>8.3769633507853403</v>
      </c>
      <c r="AZ66" s="102">
        <f t="shared" si="57"/>
        <v>10.406698564593302</v>
      </c>
      <c r="BA66" s="102">
        <f t="shared" si="58"/>
        <v>6.4552661381653458</v>
      </c>
      <c r="BB66" s="142"/>
      <c r="BC66" s="102">
        <f t="shared" si="67"/>
        <v>3.811659192825112</v>
      </c>
      <c r="BD66" s="102">
        <f t="shared" si="59"/>
        <v>5.6122448979591839</v>
      </c>
      <c r="BE66" s="102">
        <f t="shared" si="60"/>
        <v>2.4</v>
      </c>
    </row>
    <row r="67" spans="1:57" ht="15" customHeight="1" x14ac:dyDescent="0.2">
      <c r="A67" s="107" t="s">
        <v>85</v>
      </c>
      <c r="B67" s="171">
        <v>277</v>
      </c>
      <c r="C67" s="171">
        <v>174</v>
      </c>
      <c r="D67" s="171">
        <v>103</v>
      </c>
      <c r="E67" s="118"/>
      <c r="F67" s="171">
        <v>61</v>
      </c>
      <c r="G67" s="171">
        <v>41</v>
      </c>
      <c r="H67" s="171">
        <v>20</v>
      </c>
      <c r="I67" s="118"/>
      <c r="J67" s="171">
        <v>42</v>
      </c>
      <c r="K67" s="171">
        <v>24</v>
      </c>
      <c r="L67" s="171">
        <v>18</v>
      </c>
      <c r="M67" s="118"/>
      <c r="N67" s="171">
        <v>53</v>
      </c>
      <c r="O67" s="171">
        <v>31</v>
      </c>
      <c r="P67" s="171">
        <v>22</v>
      </c>
      <c r="Q67" s="118"/>
      <c r="R67" s="171">
        <v>67</v>
      </c>
      <c r="S67" s="171">
        <v>42</v>
      </c>
      <c r="T67" s="171">
        <v>25</v>
      </c>
      <c r="U67" s="118"/>
      <c r="V67" s="171">
        <v>46</v>
      </c>
      <c r="W67" s="171">
        <v>33</v>
      </c>
      <c r="X67" s="171">
        <v>13</v>
      </c>
      <c r="Y67" s="118"/>
      <c r="Z67" s="171">
        <v>8</v>
      </c>
      <c r="AA67" s="171">
        <v>3</v>
      </c>
      <c r="AB67" s="171">
        <v>5</v>
      </c>
      <c r="AD67" s="107" t="s">
        <v>85</v>
      </c>
      <c r="AE67" s="102">
        <f t="shared" si="61"/>
        <v>10.548362528560547</v>
      </c>
      <c r="AF67" s="102">
        <f t="shared" si="48"/>
        <v>13.519813519813519</v>
      </c>
      <c r="AG67" s="102">
        <f t="shared" si="48"/>
        <v>7.6923076923076925</v>
      </c>
      <c r="AH67" s="142"/>
      <c r="AI67" s="102">
        <f t="shared" si="62"/>
        <v>11.317254174397032</v>
      </c>
      <c r="AJ67" s="102">
        <f t="shared" si="49"/>
        <v>15.185185185185185</v>
      </c>
      <c r="AK67" s="102">
        <f t="shared" si="50"/>
        <v>7.4349442379182156</v>
      </c>
      <c r="AL67" s="105"/>
      <c r="AM67" s="102">
        <f t="shared" si="63"/>
        <v>8.1871345029239766</v>
      </c>
      <c r="AN67" s="102">
        <f t="shared" si="51"/>
        <v>9.8360655737704921</v>
      </c>
      <c r="AO67" s="102">
        <f t="shared" si="52"/>
        <v>6.6914498141263934</v>
      </c>
      <c r="AP67" s="105"/>
      <c r="AQ67" s="102">
        <f t="shared" si="64"/>
        <v>9.7785977859778583</v>
      </c>
      <c r="AR67" s="102">
        <f t="shared" si="53"/>
        <v>12.252964426877471</v>
      </c>
      <c r="AS67" s="102">
        <f t="shared" si="54"/>
        <v>7.6124567474048446</v>
      </c>
      <c r="AT67" s="105"/>
      <c r="AU67" s="102">
        <f t="shared" si="65"/>
        <v>14.988814317673377</v>
      </c>
      <c r="AV67" s="102">
        <f t="shared" si="55"/>
        <v>19.004524886877828</v>
      </c>
      <c r="AW67" s="102">
        <f t="shared" si="56"/>
        <v>11.061946902654867</v>
      </c>
      <c r="AX67" s="105"/>
      <c r="AY67" s="102">
        <f t="shared" si="66"/>
        <v>10.065645514223196</v>
      </c>
      <c r="AZ67" s="102">
        <f t="shared" si="57"/>
        <v>13.580246913580247</v>
      </c>
      <c r="BA67" s="102">
        <f t="shared" si="58"/>
        <v>6.0747663551401869</v>
      </c>
      <c r="BB67" s="142"/>
      <c r="BC67" s="102">
        <f t="shared" si="67"/>
        <v>6.25</v>
      </c>
      <c r="BD67" s="102">
        <f t="shared" si="59"/>
        <v>5.3571428571428568</v>
      </c>
      <c r="BE67" s="102">
        <f t="shared" si="60"/>
        <v>6.9444444444444446</v>
      </c>
    </row>
    <row r="68" spans="1:57" ht="15" customHeight="1" x14ac:dyDescent="0.2">
      <c r="A68" s="107" t="s">
        <v>86</v>
      </c>
      <c r="B68" s="171">
        <v>6498</v>
      </c>
      <c r="C68" s="171">
        <v>3812</v>
      </c>
      <c r="D68" s="171">
        <v>2686</v>
      </c>
      <c r="E68" s="118"/>
      <c r="F68" s="171">
        <v>1662</v>
      </c>
      <c r="G68" s="171">
        <v>942</v>
      </c>
      <c r="H68" s="171">
        <v>720</v>
      </c>
      <c r="I68" s="118"/>
      <c r="J68" s="171">
        <v>1818</v>
      </c>
      <c r="K68" s="171">
        <v>1051</v>
      </c>
      <c r="L68" s="171">
        <v>767</v>
      </c>
      <c r="M68" s="118"/>
      <c r="N68" s="171">
        <v>1058</v>
      </c>
      <c r="O68" s="171">
        <v>698</v>
      </c>
      <c r="P68" s="171">
        <v>360</v>
      </c>
      <c r="Q68" s="118"/>
      <c r="R68" s="171">
        <v>1297</v>
      </c>
      <c r="S68" s="171">
        <v>725</v>
      </c>
      <c r="T68" s="171">
        <v>572</v>
      </c>
      <c r="U68" s="118"/>
      <c r="V68" s="171">
        <v>620</v>
      </c>
      <c r="W68" s="171">
        <v>370</v>
      </c>
      <c r="X68" s="171">
        <v>250</v>
      </c>
      <c r="Y68" s="118"/>
      <c r="Z68" s="171">
        <v>43</v>
      </c>
      <c r="AA68" s="171">
        <v>26</v>
      </c>
      <c r="AB68" s="171">
        <v>17</v>
      </c>
      <c r="AD68" s="107" t="s">
        <v>86</v>
      </c>
      <c r="AE68" s="102">
        <f t="shared" si="61"/>
        <v>21.505874565613105</v>
      </c>
      <c r="AF68" s="102">
        <f t="shared" si="48"/>
        <v>25.082247664166335</v>
      </c>
      <c r="AG68" s="102">
        <f t="shared" si="48"/>
        <v>17.886395418525673</v>
      </c>
      <c r="AH68" s="142"/>
      <c r="AI68" s="102">
        <f t="shared" si="62"/>
        <v>24.947463224256978</v>
      </c>
      <c r="AJ68" s="102">
        <f t="shared" si="49"/>
        <v>27.985739750445632</v>
      </c>
      <c r="AK68" s="102">
        <f t="shared" si="50"/>
        <v>21.844660194174757</v>
      </c>
      <c r="AL68" s="105"/>
      <c r="AM68" s="102">
        <f t="shared" si="63"/>
        <v>27.896271290471077</v>
      </c>
      <c r="AN68" s="102">
        <f t="shared" si="51"/>
        <v>31.131516587677726</v>
      </c>
      <c r="AO68" s="102">
        <f t="shared" si="52"/>
        <v>24.418974848774276</v>
      </c>
      <c r="AP68" s="105"/>
      <c r="AQ68" s="102">
        <f t="shared" si="64"/>
        <v>17.805452709525412</v>
      </c>
      <c r="AR68" s="102">
        <f t="shared" si="53"/>
        <v>23.082010582010582</v>
      </c>
      <c r="AS68" s="102">
        <f t="shared" si="54"/>
        <v>12.337217272104182</v>
      </c>
      <c r="AT68" s="105"/>
      <c r="AU68" s="102">
        <f t="shared" si="65"/>
        <v>25.111326234269121</v>
      </c>
      <c r="AV68" s="102">
        <f t="shared" si="55"/>
        <v>28.599605522682449</v>
      </c>
      <c r="AW68" s="102">
        <f t="shared" si="56"/>
        <v>21.749049429657795</v>
      </c>
      <c r="AX68" s="105"/>
      <c r="AY68" s="102">
        <f t="shared" si="66"/>
        <v>13.17467063323417</v>
      </c>
      <c r="AZ68" s="102">
        <f t="shared" si="57"/>
        <v>15.968925334484247</v>
      </c>
      <c r="BA68" s="102">
        <f t="shared" si="58"/>
        <v>10.464629552113855</v>
      </c>
      <c r="BB68" s="142"/>
      <c r="BC68" s="102">
        <f t="shared" si="67"/>
        <v>3.5159443990188062</v>
      </c>
      <c r="BD68" s="102">
        <f t="shared" si="59"/>
        <v>4.4827586206896548</v>
      </c>
      <c r="BE68" s="102">
        <f t="shared" si="60"/>
        <v>2.6438569206842923</v>
      </c>
    </row>
    <row r="69" spans="1:57" ht="15" customHeight="1" x14ac:dyDescent="0.2">
      <c r="A69" s="107" t="s">
        <v>87</v>
      </c>
      <c r="B69" s="171">
        <v>2717</v>
      </c>
      <c r="C69" s="171">
        <v>1632</v>
      </c>
      <c r="D69" s="171">
        <v>1085</v>
      </c>
      <c r="E69" s="118"/>
      <c r="F69" s="171">
        <v>666</v>
      </c>
      <c r="G69" s="171">
        <v>383</v>
      </c>
      <c r="H69" s="171">
        <v>283</v>
      </c>
      <c r="I69" s="118"/>
      <c r="J69" s="171">
        <v>651</v>
      </c>
      <c r="K69" s="171">
        <v>388</v>
      </c>
      <c r="L69" s="171">
        <v>263</v>
      </c>
      <c r="M69" s="118"/>
      <c r="N69" s="171">
        <v>498</v>
      </c>
      <c r="O69" s="171">
        <v>319</v>
      </c>
      <c r="P69" s="171">
        <v>179</v>
      </c>
      <c r="Q69" s="118"/>
      <c r="R69" s="171">
        <v>574</v>
      </c>
      <c r="S69" s="171">
        <v>353</v>
      </c>
      <c r="T69" s="171">
        <v>221</v>
      </c>
      <c r="U69" s="118"/>
      <c r="V69" s="171">
        <v>295</v>
      </c>
      <c r="W69" s="171">
        <v>168</v>
      </c>
      <c r="X69" s="171">
        <v>127</v>
      </c>
      <c r="Y69" s="118"/>
      <c r="Z69" s="171">
        <v>33</v>
      </c>
      <c r="AA69" s="171">
        <v>21</v>
      </c>
      <c r="AB69" s="171">
        <v>12</v>
      </c>
      <c r="AD69" s="107" t="s">
        <v>87</v>
      </c>
      <c r="AE69" s="102">
        <f t="shared" si="61"/>
        <v>19.896016403046278</v>
      </c>
      <c r="AF69" s="102">
        <f t="shared" si="48"/>
        <v>23.912087912087912</v>
      </c>
      <c r="AG69" s="102">
        <f t="shared" si="48"/>
        <v>15.883472405211535</v>
      </c>
      <c r="AH69" s="142"/>
      <c r="AI69" s="102">
        <f t="shared" si="62"/>
        <v>22.538071065989847</v>
      </c>
      <c r="AJ69" s="102">
        <f t="shared" si="49"/>
        <v>25.381047051027174</v>
      </c>
      <c r="AK69" s="102">
        <f t="shared" si="50"/>
        <v>19.571230982019365</v>
      </c>
      <c r="AL69" s="105"/>
      <c r="AM69" s="102">
        <f t="shared" si="63"/>
        <v>23.595505617977526</v>
      </c>
      <c r="AN69" s="102">
        <f t="shared" si="51"/>
        <v>27.974044700793076</v>
      </c>
      <c r="AO69" s="102">
        <f t="shared" si="52"/>
        <v>19.169096209912535</v>
      </c>
      <c r="AP69" s="105"/>
      <c r="AQ69" s="102">
        <f t="shared" si="64"/>
        <v>18.644702358667164</v>
      </c>
      <c r="AR69" s="102">
        <f t="shared" si="53"/>
        <v>23.752792256142964</v>
      </c>
      <c r="AS69" s="102">
        <f t="shared" si="54"/>
        <v>13.478915662650603</v>
      </c>
      <c r="AT69" s="105"/>
      <c r="AU69" s="102">
        <f t="shared" si="65"/>
        <v>23.154497781363453</v>
      </c>
      <c r="AV69" s="102">
        <f t="shared" si="55"/>
        <v>29.221854304635762</v>
      </c>
      <c r="AW69" s="102">
        <f t="shared" si="56"/>
        <v>17.38788355625492</v>
      </c>
      <c r="AX69" s="105"/>
      <c r="AY69" s="102">
        <f t="shared" si="66"/>
        <v>12.601452370781718</v>
      </c>
      <c r="AZ69" s="102">
        <f t="shared" si="57"/>
        <v>14.634146341463413</v>
      </c>
      <c r="BA69" s="102">
        <f t="shared" si="58"/>
        <v>10.645431684828164</v>
      </c>
      <c r="BB69" s="142"/>
      <c r="BC69" s="102">
        <f t="shared" si="67"/>
        <v>7.3170731707317067</v>
      </c>
      <c r="BD69" s="102">
        <f t="shared" si="59"/>
        <v>9.1304347826086953</v>
      </c>
      <c r="BE69" s="102">
        <f t="shared" si="60"/>
        <v>5.4298642533936654</v>
      </c>
    </row>
    <row r="70" spans="1:57" ht="15" customHeight="1" x14ac:dyDescent="0.2">
      <c r="A70" s="107" t="s">
        <v>88</v>
      </c>
      <c r="B70" s="171">
        <v>3604</v>
      </c>
      <c r="C70" s="171">
        <v>2229</v>
      </c>
      <c r="D70" s="171">
        <v>1375</v>
      </c>
      <c r="E70" s="118"/>
      <c r="F70" s="171">
        <v>831</v>
      </c>
      <c r="G70" s="171">
        <v>537</v>
      </c>
      <c r="H70" s="171">
        <v>294</v>
      </c>
      <c r="I70" s="118"/>
      <c r="J70" s="171">
        <v>921</v>
      </c>
      <c r="K70" s="171">
        <v>540</v>
      </c>
      <c r="L70" s="171">
        <v>381</v>
      </c>
      <c r="M70" s="118"/>
      <c r="N70" s="171">
        <v>626</v>
      </c>
      <c r="O70" s="171">
        <v>396</v>
      </c>
      <c r="P70" s="171">
        <v>230</v>
      </c>
      <c r="Q70" s="118"/>
      <c r="R70" s="171">
        <v>777</v>
      </c>
      <c r="S70" s="171">
        <v>471</v>
      </c>
      <c r="T70" s="171">
        <v>306</v>
      </c>
      <c r="U70" s="118"/>
      <c r="V70" s="171">
        <v>402</v>
      </c>
      <c r="W70" s="171">
        <v>253</v>
      </c>
      <c r="X70" s="171">
        <v>149</v>
      </c>
      <c r="Y70" s="118"/>
      <c r="Z70" s="171">
        <v>47</v>
      </c>
      <c r="AA70" s="171">
        <v>32</v>
      </c>
      <c r="AB70" s="171">
        <v>15</v>
      </c>
      <c r="AD70" s="107" t="s">
        <v>88</v>
      </c>
      <c r="AE70" s="102">
        <f t="shared" si="61"/>
        <v>20.700746697300403</v>
      </c>
      <c r="AF70" s="102">
        <f t="shared" si="48"/>
        <v>25.79562550630714</v>
      </c>
      <c r="AG70" s="102">
        <f t="shared" si="48"/>
        <v>15.680237199224543</v>
      </c>
      <c r="AH70" s="142"/>
      <c r="AI70" s="102">
        <f t="shared" si="62"/>
        <v>21.663190823774766</v>
      </c>
      <c r="AJ70" s="102">
        <f t="shared" si="49"/>
        <v>27.795031055900623</v>
      </c>
      <c r="AK70" s="102">
        <f t="shared" si="50"/>
        <v>15.441176470588236</v>
      </c>
      <c r="AL70" s="105"/>
      <c r="AM70" s="102">
        <f t="shared" si="63"/>
        <v>24.059561128526646</v>
      </c>
      <c r="AN70" s="102">
        <f t="shared" si="51"/>
        <v>28.421052631578945</v>
      </c>
      <c r="AO70" s="102">
        <f t="shared" si="52"/>
        <v>19.761410788381742</v>
      </c>
      <c r="AP70" s="105"/>
      <c r="AQ70" s="102">
        <f t="shared" si="64"/>
        <v>19.050517346317712</v>
      </c>
      <c r="AR70" s="102">
        <f t="shared" si="53"/>
        <v>23.726782504493709</v>
      </c>
      <c r="AS70" s="102">
        <f t="shared" si="54"/>
        <v>14.22387136672851</v>
      </c>
      <c r="AT70" s="105"/>
      <c r="AU70" s="102">
        <f t="shared" si="65"/>
        <v>27.533664068036856</v>
      </c>
      <c r="AV70" s="102">
        <f t="shared" si="55"/>
        <v>34.155184916606238</v>
      </c>
      <c r="AW70" s="102">
        <f t="shared" si="56"/>
        <v>21.205821205821206</v>
      </c>
      <c r="AX70" s="105"/>
      <c r="AY70" s="102">
        <f t="shared" si="66"/>
        <v>14.634146341463413</v>
      </c>
      <c r="AZ70" s="102">
        <f t="shared" si="57"/>
        <v>19.13767019667171</v>
      </c>
      <c r="BA70" s="102">
        <f t="shared" si="58"/>
        <v>10.456140350877192</v>
      </c>
      <c r="BB70" s="142"/>
      <c r="BC70" s="102">
        <f t="shared" si="67"/>
        <v>5.2749719416386087</v>
      </c>
      <c r="BD70" s="102">
        <f t="shared" si="59"/>
        <v>7.2892938496583142</v>
      </c>
      <c r="BE70" s="102">
        <f t="shared" si="60"/>
        <v>3.3185840707964607</v>
      </c>
    </row>
    <row r="71" spans="1:57" ht="15" customHeight="1" x14ac:dyDescent="0.2">
      <c r="A71" s="107" t="s">
        <v>89</v>
      </c>
      <c r="B71" s="171">
        <v>1062</v>
      </c>
      <c r="C71" s="171">
        <v>642</v>
      </c>
      <c r="D71" s="171">
        <v>420</v>
      </c>
      <c r="E71" s="118"/>
      <c r="F71" s="171">
        <v>297</v>
      </c>
      <c r="G71" s="171">
        <v>178</v>
      </c>
      <c r="H71" s="171">
        <v>119</v>
      </c>
      <c r="I71" s="118"/>
      <c r="J71" s="171">
        <v>256</v>
      </c>
      <c r="K71" s="171">
        <v>161</v>
      </c>
      <c r="L71" s="171">
        <v>95</v>
      </c>
      <c r="M71" s="118"/>
      <c r="N71" s="171">
        <v>217</v>
      </c>
      <c r="O71" s="171">
        <v>136</v>
      </c>
      <c r="P71" s="171">
        <v>81</v>
      </c>
      <c r="Q71" s="118"/>
      <c r="R71" s="171">
        <v>183</v>
      </c>
      <c r="S71" s="171">
        <v>104</v>
      </c>
      <c r="T71" s="171">
        <v>79</v>
      </c>
      <c r="U71" s="118"/>
      <c r="V71" s="171">
        <v>95</v>
      </c>
      <c r="W71" s="171">
        <v>53</v>
      </c>
      <c r="X71" s="171">
        <v>42</v>
      </c>
      <c r="Y71" s="118"/>
      <c r="Z71" s="171">
        <v>14</v>
      </c>
      <c r="AA71" s="171">
        <v>10</v>
      </c>
      <c r="AB71" s="171">
        <v>4</v>
      </c>
      <c r="AD71" s="107" t="s">
        <v>89</v>
      </c>
      <c r="AE71" s="102">
        <f t="shared" si="61"/>
        <v>20.182440136830103</v>
      </c>
      <c r="AF71" s="102">
        <f t="shared" si="48"/>
        <v>25.00973899493572</v>
      </c>
      <c r="AG71" s="102">
        <f t="shared" si="48"/>
        <v>15.584415584415584</v>
      </c>
      <c r="AH71" s="142"/>
      <c r="AI71" s="102">
        <f t="shared" si="62"/>
        <v>23.722044728434504</v>
      </c>
      <c r="AJ71" s="102">
        <f t="shared" si="49"/>
        <v>29.47019867549669</v>
      </c>
      <c r="AK71" s="102">
        <f t="shared" si="50"/>
        <v>18.3641975308642</v>
      </c>
      <c r="AL71" s="105"/>
      <c r="AM71" s="102">
        <f t="shared" si="63"/>
        <v>22.377622377622377</v>
      </c>
      <c r="AN71" s="102">
        <f t="shared" si="51"/>
        <v>28.196147110332749</v>
      </c>
      <c r="AO71" s="102">
        <f t="shared" si="52"/>
        <v>16.579406631762652</v>
      </c>
      <c r="AP71" s="105"/>
      <c r="AQ71" s="102">
        <f t="shared" si="64"/>
        <v>19.944852941176471</v>
      </c>
      <c r="AR71" s="102">
        <f t="shared" si="53"/>
        <v>25.515947467166978</v>
      </c>
      <c r="AS71" s="102">
        <f t="shared" si="54"/>
        <v>14.594594594594595</v>
      </c>
      <c r="AT71" s="105"/>
      <c r="AU71" s="102">
        <f t="shared" si="65"/>
        <v>22.344322344322347</v>
      </c>
      <c r="AV71" s="102">
        <f t="shared" si="55"/>
        <v>26.463104325699742</v>
      </c>
      <c r="AW71" s="102">
        <f t="shared" si="56"/>
        <v>18.544600938967136</v>
      </c>
      <c r="AX71" s="105"/>
      <c r="AY71" s="102">
        <f t="shared" si="66"/>
        <v>12.179487179487179</v>
      </c>
      <c r="AZ71" s="102">
        <f t="shared" si="57"/>
        <v>14.095744680851062</v>
      </c>
      <c r="BA71" s="102">
        <f t="shared" si="58"/>
        <v>10.396039603960396</v>
      </c>
      <c r="BB71" s="142"/>
      <c r="BC71" s="102">
        <f t="shared" si="67"/>
        <v>7.8212290502793298</v>
      </c>
      <c r="BD71" s="102">
        <f t="shared" si="59"/>
        <v>11.111111111111111</v>
      </c>
      <c r="BE71" s="102">
        <f t="shared" si="60"/>
        <v>4.4943820224719104</v>
      </c>
    </row>
    <row r="72" spans="1:57" ht="15" customHeight="1" x14ac:dyDescent="0.2">
      <c r="A72" s="153" t="s">
        <v>90</v>
      </c>
      <c r="B72" s="171">
        <v>7880</v>
      </c>
      <c r="C72" s="171">
        <v>4427</v>
      </c>
      <c r="D72" s="171">
        <v>3453</v>
      </c>
      <c r="E72" s="118"/>
      <c r="F72" s="171">
        <v>1731</v>
      </c>
      <c r="G72" s="171">
        <v>969</v>
      </c>
      <c r="H72" s="171">
        <v>762</v>
      </c>
      <c r="I72" s="118"/>
      <c r="J72" s="171">
        <v>1866</v>
      </c>
      <c r="K72" s="171">
        <v>1082</v>
      </c>
      <c r="L72" s="171">
        <v>784</v>
      </c>
      <c r="M72" s="118"/>
      <c r="N72" s="171">
        <v>1397</v>
      </c>
      <c r="O72" s="171">
        <v>847</v>
      </c>
      <c r="P72" s="171">
        <v>550</v>
      </c>
      <c r="Q72" s="118"/>
      <c r="R72" s="171">
        <v>1806</v>
      </c>
      <c r="S72" s="171">
        <v>986</v>
      </c>
      <c r="T72" s="171">
        <v>820</v>
      </c>
      <c r="U72" s="118"/>
      <c r="V72" s="171">
        <v>966</v>
      </c>
      <c r="W72" s="171">
        <v>481</v>
      </c>
      <c r="X72" s="171">
        <v>485</v>
      </c>
      <c r="Y72" s="118"/>
      <c r="Z72" s="171">
        <v>114</v>
      </c>
      <c r="AA72" s="171">
        <v>62</v>
      </c>
      <c r="AB72" s="171">
        <v>52</v>
      </c>
      <c r="AD72" s="153" t="s">
        <v>90</v>
      </c>
      <c r="AE72" s="102">
        <f t="shared" si="61"/>
        <v>28.702557004443797</v>
      </c>
      <c r="AF72" s="102">
        <f t="shared" si="48"/>
        <v>31.619170059281483</v>
      </c>
      <c r="AG72" s="102">
        <f t="shared" si="48"/>
        <v>25.667137441462874</v>
      </c>
      <c r="AH72" s="142"/>
      <c r="AI72" s="102">
        <f t="shared" si="62"/>
        <v>29.675981484656266</v>
      </c>
      <c r="AJ72" s="102">
        <f t="shared" si="49"/>
        <v>32.075471698113205</v>
      </c>
      <c r="AK72" s="102">
        <f t="shared" si="50"/>
        <v>27.098150782361309</v>
      </c>
      <c r="AL72" s="105"/>
      <c r="AM72" s="102">
        <f t="shared" si="63"/>
        <v>31.146720080120183</v>
      </c>
      <c r="AN72" s="102">
        <f t="shared" si="51"/>
        <v>34.447628143903216</v>
      </c>
      <c r="AO72" s="102">
        <f t="shared" si="52"/>
        <v>27.508771929824562</v>
      </c>
      <c r="AP72" s="105"/>
      <c r="AQ72" s="102">
        <f t="shared" si="64"/>
        <v>25.79870729455217</v>
      </c>
      <c r="AR72" s="102">
        <f t="shared" si="53"/>
        <v>30.588660166124953</v>
      </c>
      <c r="AS72" s="102">
        <f t="shared" si="54"/>
        <v>20.786092214663643</v>
      </c>
      <c r="AT72" s="105"/>
      <c r="AU72" s="102">
        <f t="shared" si="65"/>
        <v>37.191103789126856</v>
      </c>
      <c r="AV72" s="102">
        <f t="shared" si="55"/>
        <v>39.902873330635366</v>
      </c>
      <c r="AW72" s="102">
        <f t="shared" si="56"/>
        <v>34.381551362683439</v>
      </c>
      <c r="AX72" s="105"/>
      <c r="AY72" s="102">
        <f t="shared" si="66"/>
        <v>22.115384615384613</v>
      </c>
      <c r="AZ72" s="102">
        <f t="shared" si="57"/>
        <v>22.774621212121211</v>
      </c>
      <c r="BA72" s="102">
        <f t="shared" si="58"/>
        <v>21.49822695035461</v>
      </c>
      <c r="BB72" s="142"/>
      <c r="BC72" s="102">
        <f t="shared" si="67"/>
        <v>11.503531786074673</v>
      </c>
      <c r="BD72" s="102">
        <f t="shared" si="59"/>
        <v>12.73100616016427</v>
      </c>
      <c r="BE72" s="102">
        <f t="shared" si="60"/>
        <v>10.317460317460316</v>
      </c>
    </row>
    <row r="73" spans="1:57" ht="15" customHeight="1" x14ac:dyDescent="0.2">
      <c r="A73" s="107" t="s">
        <v>91</v>
      </c>
      <c r="B73" s="171">
        <v>1044</v>
      </c>
      <c r="C73" s="171">
        <v>645</v>
      </c>
      <c r="D73" s="171">
        <v>399</v>
      </c>
      <c r="E73" s="118"/>
      <c r="F73" s="171">
        <v>202</v>
      </c>
      <c r="G73" s="171">
        <v>121</v>
      </c>
      <c r="H73" s="171">
        <v>81</v>
      </c>
      <c r="I73" s="118"/>
      <c r="J73" s="171">
        <v>284</v>
      </c>
      <c r="K73" s="171">
        <v>173</v>
      </c>
      <c r="L73" s="171">
        <v>111</v>
      </c>
      <c r="M73" s="118"/>
      <c r="N73" s="171">
        <v>180</v>
      </c>
      <c r="O73" s="171">
        <v>115</v>
      </c>
      <c r="P73" s="171">
        <v>65</v>
      </c>
      <c r="Q73" s="118"/>
      <c r="R73" s="171">
        <v>229</v>
      </c>
      <c r="S73" s="171">
        <v>139</v>
      </c>
      <c r="T73" s="171">
        <v>90</v>
      </c>
      <c r="U73" s="118"/>
      <c r="V73" s="171">
        <v>134</v>
      </c>
      <c r="W73" s="171">
        <v>91</v>
      </c>
      <c r="X73" s="171">
        <v>43</v>
      </c>
      <c r="Y73" s="118"/>
      <c r="Z73" s="171">
        <v>15</v>
      </c>
      <c r="AA73" s="171">
        <v>6</v>
      </c>
      <c r="AB73" s="171">
        <v>9</v>
      </c>
      <c r="AD73" s="107" t="s">
        <v>91</v>
      </c>
      <c r="AE73" s="102">
        <f t="shared" si="61"/>
        <v>16.317599249765554</v>
      </c>
      <c r="AF73" s="102">
        <f t="shared" si="48"/>
        <v>19.610823958650045</v>
      </c>
      <c r="AG73" s="102">
        <f t="shared" si="48"/>
        <v>12.833708587970408</v>
      </c>
      <c r="AH73" s="142"/>
      <c r="AI73" s="102">
        <f t="shared" si="62"/>
        <v>14.480286738351255</v>
      </c>
      <c r="AJ73" s="102">
        <f t="shared" si="49"/>
        <v>16.689655172413794</v>
      </c>
      <c r="AK73" s="102">
        <f t="shared" si="50"/>
        <v>12.08955223880597</v>
      </c>
      <c r="AL73" s="105"/>
      <c r="AM73" s="102">
        <f t="shared" si="63"/>
        <v>19.306594153636983</v>
      </c>
      <c r="AN73" s="102">
        <f t="shared" si="51"/>
        <v>22.733245729303547</v>
      </c>
      <c r="AO73" s="102">
        <f t="shared" si="52"/>
        <v>15.63380281690141</v>
      </c>
      <c r="AP73" s="105"/>
      <c r="AQ73" s="102">
        <f t="shared" si="64"/>
        <v>13.493253373313344</v>
      </c>
      <c r="AR73" s="102">
        <f t="shared" si="53"/>
        <v>16.475644699140403</v>
      </c>
      <c r="AS73" s="102">
        <f t="shared" si="54"/>
        <v>10.220125786163523</v>
      </c>
      <c r="AT73" s="105"/>
      <c r="AU73" s="102">
        <f t="shared" si="65"/>
        <v>21.125461254612546</v>
      </c>
      <c r="AV73" s="102">
        <f t="shared" si="55"/>
        <v>25.457875457875456</v>
      </c>
      <c r="AW73" s="102">
        <f t="shared" si="56"/>
        <v>16.728624535315987</v>
      </c>
      <c r="AX73" s="105"/>
      <c r="AY73" s="102">
        <f t="shared" si="66"/>
        <v>13.24110671936759</v>
      </c>
      <c r="AZ73" s="102">
        <f t="shared" si="57"/>
        <v>17.704280155642024</v>
      </c>
      <c r="BA73" s="102">
        <f t="shared" si="58"/>
        <v>8.6345381526104426</v>
      </c>
      <c r="BB73" s="142"/>
      <c r="BC73" s="102">
        <f t="shared" si="67"/>
        <v>14.705882352941178</v>
      </c>
      <c r="BD73" s="102">
        <f t="shared" si="59"/>
        <v>13.333333333333334</v>
      </c>
      <c r="BE73" s="102">
        <f t="shared" si="60"/>
        <v>15.789473684210526</v>
      </c>
    </row>
    <row r="74" spans="1:57" ht="15" customHeight="1" x14ac:dyDescent="0.2">
      <c r="A74" s="107" t="s">
        <v>92</v>
      </c>
      <c r="B74" s="171">
        <v>5671</v>
      </c>
      <c r="C74" s="171">
        <v>3170</v>
      </c>
      <c r="D74" s="171">
        <v>2501</v>
      </c>
      <c r="E74" s="118"/>
      <c r="F74" s="171">
        <v>1232</v>
      </c>
      <c r="G74" s="171">
        <v>651</v>
      </c>
      <c r="H74" s="171">
        <v>581</v>
      </c>
      <c r="I74" s="118"/>
      <c r="J74" s="171">
        <v>1623</v>
      </c>
      <c r="K74" s="171">
        <v>915</v>
      </c>
      <c r="L74" s="171">
        <v>708</v>
      </c>
      <c r="M74" s="118"/>
      <c r="N74" s="171">
        <v>1020</v>
      </c>
      <c r="O74" s="171">
        <v>612</v>
      </c>
      <c r="P74" s="171">
        <v>408</v>
      </c>
      <c r="Q74" s="118"/>
      <c r="R74" s="171">
        <v>1235</v>
      </c>
      <c r="S74" s="171">
        <v>668</v>
      </c>
      <c r="T74" s="171">
        <v>567</v>
      </c>
      <c r="U74" s="118"/>
      <c r="V74" s="171">
        <v>489</v>
      </c>
      <c r="W74" s="171">
        <v>277</v>
      </c>
      <c r="X74" s="171">
        <v>212</v>
      </c>
      <c r="Y74" s="118"/>
      <c r="Z74" s="171">
        <v>72</v>
      </c>
      <c r="AA74" s="171">
        <v>47</v>
      </c>
      <c r="AB74" s="171">
        <v>25</v>
      </c>
      <c r="AD74" s="107" t="s">
        <v>92</v>
      </c>
      <c r="AE74" s="102">
        <f t="shared" si="61"/>
        <v>20.30360531309298</v>
      </c>
      <c r="AF74" s="102">
        <f t="shared" si="48"/>
        <v>22.70936313489505</v>
      </c>
      <c r="AG74" s="102">
        <f t="shared" si="48"/>
        <v>17.90008588605783</v>
      </c>
      <c r="AH74" s="142"/>
      <c r="AI74" s="102">
        <f t="shared" si="62"/>
        <v>21.54976386216547</v>
      </c>
      <c r="AJ74" s="102">
        <f t="shared" si="49"/>
        <v>22.00067590402163</v>
      </c>
      <c r="AK74" s="102">
        <f t="shared" si="50"/>
        <v>21.065989847715734</v>
      </c>
      <c r="AL74" s="105"/>
      <c r="AM74" s="102">
        <f t="shared" si="63"/>
        <v>27.508474576271187</v>
      </c>
      <c r="AN74" s="102">
        <f t="shared" si="51"/>
        <v>30.459387483355528</v>
      </c>
      <c r="AO74" s="102">
        <f t="shared" si="52"/>
        <v>24.447513812154696</v>
      </c>
      <c r="AP74" s="105"/>
      <c r="AQ74" s="102">
        <f t="shared" si="64"/>
        <v>18.937987374675082</v>
      </c>
      <c r="AR74" s="102">
        <f t="shared" si="53"/>
        <v>22.5830258302583</v>
      </c>
      <c r="AS74" s="102">
        <f t="shared" si="54"/>
        <v>15.246636771300448</v>
      </c>
      <c r="AT74" s="105"/>
      <c r="AU74" s="102">
        <f t="shared" si="65"/>
        <v>24.022563703559619</v>
      </c>
      <c r="AV74" s="102">
        <f t="shared" si="55"/>
        <v>27.298733142623622</v>
      </c>
      <c r="AW74" s="102">
        <f t="shared" si="56"/>
        <v>21.046770601336302</v>
      </c>
      <c r="AX74" s="105"/>
      <c r="AY74" s="102">
        <f t="shared" si="66"/>
        <v>10.876334519572953</v>
      </c>
      <c r="AZ74" s="102">
        <f t="shared" si="57"/>
        <v>12.522603978300181</v>
      </c>
      <c r="BA74" s="102">
        <f t="shared" si="58"/>
        <v>9.281961471103326</v>
      </c>
      <c r="BB74" s="142"/>
      <c r="BC74" s="102">
        <f t="shared" si="67"/>
        <v>5.5770720371804803</v>
      </c>
      <c r="BD74" s="102">
        <f t="shared" si="59"/>
        <v>7.4960127591706529</v>
      </c>
      <c r="BE74" s="102">
        <f t="shared" si="60"/>
        <v>3.7650602409638556</v>
      </c>
    </row>
    <row r="75" spans="1:57" ht="15" customHeight="1" x14ac:dyDescent="0.2">
      <c r="A75" s="107" t="s">
        <v>93</v>
      </c>
      <c r="B75" s="171">
        <v>1288</v>
      </c>
      <c r="C75" s="171">
        <v>795</v>
      </c>
      <c r="D75" s="171">
        <v>493</v>
      </c>
      <c r="E75" s="118"/>
      <c r="F75" s="171">
        <v>341</v>
      </c>
      <c r="G75" s="171">
        <v>198</v>
      </c>
      <c r="H75" s="171">
        <v>143</v>
      </c>
      <c r="I75" s="118"/>
      <c r="J75" s="171">
        <v>358</v>
      </c>
      <c r="K75" s="171">
        <v>227</v>
      </c>
      <c r="L75" s="171">
        <v>131</v>
      </c>
      <c r="M75" s="118"/>
      <c r="N75" s="171">
        <v>254</v>
      </c>
      <c r="O75" s="171">
        <v>167</v>
      </c>
      <c r="P75" s="171">
        <v>87</v>
      </c>
      <c r="Q75" s="118"/>
      <c r="R75" s="171">
        <v>231</v>
      </c>
      <c r="S75" s="171">
        <v>139</v>
      </c>
      <c r="T75" s="171">
        <v>92</v>
      </c>
      <c r="U75" s="118"/>
      <c r="V75" s="171">
        <v>99</v>
      </c>
      <c r="W75" s="171">
        <v>60</v>
      </c>
      <c r="X75" s="171">
        <v>39</v>
      </c>
      <c r="Y75" s="118"/>
      <c r="Z75" s="171">
        <v>5</v>
      </c>
      <c r="AA75" s="171">
        <v>4</v>
      </c>
      <c r="AB75" s="171">
        <v>1</v>
      </c>
      <c r="AD75" s="107" t="s">
        <v>93</v>
      </c>
      <c r="AE75" s="102">
        <f t="shared" si="61"/>
        <v>27.848648648648648</v>
      </c>
      <c r="AF75" s="102">
        <f t="shared" si="48"/>
        <v>33.601014370245139</v>
      </c>
      <c r="AG75" s="102">
        <f t="shared" si="48"/>
        <v>21.82381584772023</v>
      </c>
      <c r="AH75" s="142"/>
      <c r="AI75" s="102">
        <f t="shared" si="62"/>
        <v>30.284191829484904</v>
      </c>
      <c r="AJ75" s="102">
        <f t="shared" si="49"/>
        <v>35.044247787610622</v>
      </c>
      <c r="AK75" s="102">
        <f t="shared" si="50"/>
        <v>25.490196078431371</v>
      </c>
      <c r="AL75" s="105"/>
      <c r="AM75" s="102">
        <f t="shared" si="63"/>
        <v>30.703259005145799</v>
      </c>
      <c r="AN75" s="102">
        <f t="shared" si="51"/>
        <v>38.215488215488215</v>
      </c>
      <c r="AO75" s="102">
        <f t="shared" si="52"/>
        <v>22.9020979020979</v>
      </c>
      <c r="AP75" s="105"/>
      <c r="AQ75" s="102">
        <f t="shared" si="64"/>
        <v>26.821541710665258</v>
      </c>
      <c r="AR75" s="102">
        <f t="shared" si="53"/>
        <v>33.943089430894311</v>
      </c>
      <c r="AS75" s="102">
        <f t="shared" si="54"/>
        <v>19.12087912087912</v>
      </c>
      <c r="AT75" s="105"/>
      <c r="AU75" s="102">
        <f t="shared" si="65"/>
        <v>32.262569832402235</v>
      </c>
      <c r="AV75" s="102">
        <f t="shared" si="55"/>
        <v>38.39779005524862</v>
      </c>
      <c r="AW75" s="102">
        <f t="shared" si="56"/>
        <v>25.988700564971751</v>
      </c>
      <c r="AX75" s="105"/>
      <c r="AY75" s="102">
        <f t="shared" si="66"/>
        <v>17.010309278350515</v>
      </c>
      <c r="AZ75" s="102">
        <f t="shared" si="57"/>
        <v>19.54397394136808</v>
      </c>
      <c r="BA75" s="102">
        <f t="shared" si="58"/>
        <v>14.181818181818182</v>
      </c>
      <c r="BB75" s="142"/>
      <c r="BC75" s="102">
        <f t="shared" si="67"/>
        <v>5.6818181818181817</v>
      </c>
      <c r="BD75" s="102">
        <f t="shared" si="59"/>
        <v>8.695652173913043</v>
      </c>
      <c r="BE75" s="102">
        <f t="shared" si="60"/>
        <v>2.3809523809523809</v>
      </c>
    </row>
    <row r="76" spans="1:57" ht="15" customHeight="1" x14ac:dyDescent="0.2">
      <c r="A76" s="107" t="s">
        <v>94</v>
      </c>
      <c r="B76" s="171">
        <v>2334</v>
      </c>
      <c r="C76" s="171">
        <v>1323</v>
      </c>
      <c r="D76" s="171">
        <v>1011</v>
      </c>
      <c r="E76" s="118"/>
      <c r="F76" s="171">
        <v>558</v>
      </c>
      <c r="G76" s="171">
        <v>308</v>
      </c>
      <c r="H76" s="171">
        <v>250</v>
      </c>
      <c r="I76" s="118"/>
      <c r="J76" s="171">
        <v>504</v>
      </c>
      <c r="K76" s="171">
        <v>287</v>
      </c>
      <c r="L76" s="171">
        <v>217</v>
      </c>
      <c r="M76" s="118"/>
      <c r="N76" s="171">
        <v>500</v>
      </c>
      <c r="O76" s="171">
        <v>312</v>
      </c>
      <c r="P76" s="171">
        <v>188</v>
      </c>
      <c r="Q76" s="118"/>
      <c r="R76" s="171">
        <v>487</v>
      </c>
      <c r="S76" s="171">
        <v>263</v>
      </c>
      <c r="T76" s="171">
        <v>224</v>
      </c>
      <c r="U76" s="118"/>
      <c r="V76" s="171">
        <v>251</v>
      </c>
      <c r="W76" s="171">
        <v>134</v>
      </c>
      <c r="X76" s="171">
        <v>117</v>
      </c>
      <c r="Y76" s="118"/>
      <c r="Z76" s="171">
        <v>34</v>
      </c>
      <c r="AA76" s="171">
        <v>19</v>
      </c>
      <c r="AB76" s="171">
        <v>15</v>
      </c>
      <c r="AD76" s="107" t="s">
        <v>94</v>
      </c>
      <c r="AE76" s="102">
        <f t="shared" si="61"/>
        <v>26.245361520296861</v>
      </c>
      <c r="AF76" s="102">
        <f t="shared" si="48"/>
        <v>29.905063291139239</v>
      </c>
      <c r="AG76" s="102">
        <f t="shared" si="48"/>
        <v>22.622510628776013</v>
      </c>
      <c r="AH76" s="142"/>
      <c r="AI76" s="102">
        <f t="shared" si="62"/>
        <v>27.582797825012356</v>
      </c>
      <c r="AJ76" s="102">
        <f t="shared" si="49"/>
        <v>29.990262901655306</v>
      </c>
      <c r="AK76" s="102">
        <f t="shared" si="50"/>
        <v>25.100401606425706</v>
      </c>
      <c r="AL76" s="105"/>
      <c r="AM76" s="102">
        <f t="shared" si="63"/>
        <v>25.352112676056336</v>
      </c>
      <c r="AN76" s="102">
        <f t="shared" si="51"/>
        <v>29.587628865979383</v>
      </c>
      <c r="AO76" s="102">
        <f t="shared" si="52"/>
        <v>21.31630648330059</v>
      </c>
      <c r="AP76" s="105"/>
      <c r="AQ76" s="102">
        <f t="shared" si="64"/>
        <v>27.639579878385849</v>
      </c>
      <c r="AR76" s="102">
        <f t="shared" si="53"/>
        <v>34.285714285714285</v>
      </c>
      <c r="AS76" s="102">
        <f t="shared" si="54"/>
        <v>20.912124582869858</v>
      </c>
      <c r="AT76" s="105"/>
      <c r="AU76" s="102">
        <f t="shared" si="65"/>
        <v>31.41935483870968</v>
      </c>
      <c r="AV76" s="102">
        <f t="shared" si="55"/>
        <v>34.83443708609272</v>
      </c>
      <c r="AW76" s="102">
        <f t="shared" si="56"/>
        <v>28.176100628930818</v>
      </c>
      <c r="AX76" s="105"/>
      <c r="AY76" s="102">
        <f t="shared" si="66"/>
        <v>20.241935483870968</v>
      </c>
      <c r="AZ76" s="102">
        <f t="shared" si="57"/>
        <v>21.578099838969404</v>
      </c>
      <c r="BA76" s="102">
        <f t="shared" si="58"/>
        <v>18.901453957996768</v>
      </c>
      <c r="BB76" s="142"/>
      <c r="BC76" s="102">
        <f t="shared" si="67"/>
        <v>12.014134275618375</v>
      </c>
      <c r="BD76" s="102">
        <f t="shared" si="59"/>
        <v>13.475177304964539</v>
      </c>
      <c r="BE76" s="102">
        <f t="shared" si="60"/>
        <v>10.56338028169014</v>
      </c>
    </row>
    <row r="77" spans="1:57" ht="15" customHeight="1" x14ac:dyDescent="0.2">
      <c r="A77" s="107" t="s">
        <v>95</v>
      </c>
      <c r="B77" s="171">
        <v>966</v>
      </c>
      <c r="C77" s="171">
        <v>614</v>
      </c>
      <c r="D77" s="171">
        <v>352</v>
      </c>
      <c r="E77" s="118"/>
      <c r="F77" s="171">
        <v>190</v>
      </c>
      <c r="G77" s="171">
        <v>112</v>
      </c>
      <c r="H77" s="171">
        <v>78</v>
      </c>
      <c r="I77" s="118"/>
      <c r="J77" s="171">
        <v>247</v>
      </c>
      <c r="K77" s="171">
        <v>167</v>
      </c>
      <c r="L77" s="171">
        <v>80</v>
      </c>
      <c r="M77" s="118"/>
      <c r="N77" s="171">
        <v>132</v>
      </c>
      <c r="O77" s="171">
        <v>84</v>
      </c>
      <c r="P77" s="171">
        <v>48</v>
      </c>
      <c r="Q77" s="118"/>
      <c r="R77" s="171">
        <v>264</v>
      </c>
      <c r="S77" s="171">
        <v>156</v>
      </c>
      <c r="T77" s="171">
        <v>108</v>
      </c>
      <c r="U77" s="118"/>
      <c r="V77" s="171">
        <v>105</v>
      </c>
      <c r="W77" s="171">
        <v>78</v>
      </c>
      <c r="X77" s="171">
        <v>27</v>
      </c>
      <c r="Y77" s="118"/>
      <c r="Z77" s="171">
        <v>28</v>
      </c>
      <c r="AA77" s="171">
        <v>17</v>
      </c>
      <c r="AB77" s="171">
        <v>11</v>
      </c>
      <c r="AD77" s="107" t="s">
        <v>95</v>
      </c>
      <c r="AE77" s="102">
        <f t="shared" si="61"/>
        <v>17.767151002391024</v>
      </c>
      <c r="AF77" s="102">
        <f t="shared" ref="AF77:AF87" si="68">+C77/(C77+C31)*100</f>
        <v>22.457937088514996</v>
      </c>
      <c r="AG77" s="102">
        <f t="shared" ref="AG77:AG87" si="69">+D77/(D77+D31)*100</f>
        <v>13.022567517573066</v>
      </c>
      <c r="AH77" s="142"/>
      <c r="AI77" s="102">
        <f t="shared" si="62"/>
        <v>17.241379310344829</v>
      </c>
      <c r="AJ77" s="102">
        <f t="shared" si="49"/>
        <v>20.14388489208633</v>
      </c>
      <c r="AK77" s="102">
        <f t="shared" si="50"/>
        <v>14.285714285714285</v>
      </c>
      <c r="AL77" s="105"/>
      <c r="AM77" s="102">
        <f t="shared" si="63"/>
        <v>22.87037037037037</v>
      </c>
      <c r="AN77" s="102">
        <f t="shared" si="51"/>
        <v>30.253623188405797</v>
      </c>
      <c r="AO77" s="102">
        <f t="shared" si="52"/>
        <v>15.151515151515152</v>
      </c>
      <c r="AP77" s="105"/>
      <c r="AQ77" s="102">
        <f t="shared" si="64"/>
        <v>12.523719165085389</v>
      </c>
      <c r="AR77" s="102">
        <f t="shared" si="53"/>
        <v>15.64245810055866</v>
      </c>
      <c r="AS77" s="102">
        <f t="shared" si="54"/>
        <v>9.2843326885880089</v>
      </c>
      <c r="AT77" s="105"/>
      <c r="AU77" s="102">
        <f t="shared" si="65"/>
        <v>26.612903225806448</v>
      </c>
      <c r="AV77" s="102">
        <f t="shared" si="55"/>
        <v>31.515151515151512</v>
      </c>
      <c r="AW77" s="102">
        <f t="shared" si="56"/>
        <v>21.730382293762577</v>
      </c>
      <c r="AX77" s="105"/>
      <c r="AY77" s="102">
        <f t="shared" si="66"/>
        <v>12.742718446601941</v>
      </c>
      <c r="AZ77" s="102">
        <f t="shared" si="57"/>
        <v>19.306930693069308</v>
      </c>
      <c r="BA77" s="102">
        <f t="shared" si="58"/>
        <v>6.4285714285714279</v>
      </c>
      <c r="BB77" s="142"/>
      <c r="BC77" s="102">
        <f t="shared" si="67"/>
        <v>7.2727272727272725</v>
      </c>
      <c r="BD77" s="102">
        <f t="shared" si="59"/>
        <v>8.9473684210526319</v>
      </c>
      <c r="BE77" s="102">
        <f t="shared" si="60"/>
        <v>5.6410256410256414</v>
      </c>
    </row>
    <row r="78" spans="1:57" ht="15" customHeight="1" x14ac:dyDescent="0.2">
      <c r="A78" s="107" t="s">
        <v>96</v>
      </c>
      <c r="B78" s="171">
        <v>1506</v>
      </c>
      <c r="C78" s="171">
        <v>894</v>
      </c>
      <c r="D78" s="171">
        <v>612</v>
      </c>
      <c r="E78" s="118"/>
      <c r="F78" s="171">
        <v>291</v>
      </c>
      <c r="G78" s="171">
        <v>173</v>
      </c>
      <c r="H78" s="171">
        <v>118</v>
      </c>
      <c r="I78" s="118"/>
      <c r="J78" s="171">
        <v>307</v>
      </c>
      <c r="K78" s="171">
        <v>174</v>
      </c>
      <c r="L78" s="171">
        <v>133</v>
      </c>
      <c r="M78" s="118"/>
      <c r="N78" s="171">
        <v>246</v>
      </c>
      <c r="O78" s="171">
        <v>137</v>
      </c>
      <c r="P78" s="171">
        <v>109</v>
      </c>
      <c r="Q78" s="118"/>
      <c r="R78" s="171">
        <v>385</v>
      </c>
      <c r="S78" s="171">
        <v>221</v>
      </c>
      <c r="T78" s="171">
        <v>164</v>
      </c>
      <c r="U78" s="118"/>
      <c r="V78" s="171">
        <v>194</v>
      </c>
      <c r="W78" s="171">
        <v>134</v>
      </c>
      <c r="X78" s="171">
        <v>60</v>
      </c>
      <c r="Y78" s="118"/>
      <c r="Z78" s="171">
        <v>83</v>
      </c>
      <c r="AA78" s="171">
        <v>55</v>
      </c>
      <c r="AB78" s="171">
        <v>28</v>
      </c>
      <c r="AD78" s="107" t="s">
        <v>96</v>
      </c>
      <c r="AE78" s="102">
        <f t="shared" si="61"/>
        <v>20.641447368421055</v>
      </c>
      <c r="AF78" s="102">
        <f t="shared" si="68"/>
        <v>24.142587091547394</v>
      </c>
      <c r="AG78" s="102">
        <f t="shared" si="69"/>
        <v>17.033119955468969</v>
      </c>
      <c r="AH78" s="142"/>
      <c r="AI78" s="102">
        <f t="shared" si="62"/>
        <v>18.040917544947302</v>
      </c>
      <c r="AJ78" s="102">
        <f t="shared" si="49"/>
        <v>20.918984280532044</v>
      </c>
      <c r="AK78" s="102">
        <f t="shared" si="50"/>
        <v>15.012722646310433</v>
      </c>
      <c r="AL78" s="105"/>
      <c r="AM78" s="102">
        <f t="shared" si="63"/>
        <v>21.027397260273972</v>
      </c>
      <c r="AN78" s="102">
        <f t="shared" si="51"/>
        <v>23.513513513513516</v>
      </c>
      <c r="AO78" s="102">
        <f t="shared" si="52"/>
        <v>18.472222222222221</v>
      </c>
      <c r="AP78" s="105"/>
      <c r="AQ78" s="102">
        <f t="shared" si="64"/>
        <v>18.06167400881057</v>
      </c>
      <c r="AR78" s="102">
        <f t="shared" si="53"/>
        <v>19.571428571428569</v>
      </c>
      <c r="AS78" s="102">
        <f t="shared" si="54"/>
        <v>16.465256797583081</v>
      </c>
      <c r="AT78" s="105"/>
      <c r="AU78" s="102">
        <f t="shared" si="65"/>
        <v>29.277566539923956</v>
      </c>
      <c r="AV78" s="102">
        <f t="shared" si="55"/>
        <v>33.034379671150973</v>
      </c>
      <c r="AW78" s="102">
        <f t="shared" si="56"/>
        <v>25.386996904024766</v>
      </c>
      <c r="AX78" s="105"/>
      <c r="AY78" s="102">
        <f t="shared" si="66"/>
        <v>16.609589041095891</v>
      </c>
      <c r="AZ78" s="102">
        <f t="shared" si="57"/>
        <v>23.38568935427574</v>
      </c>
      <c r="BA78" s="102">
        <f t="shared" si="58"/>
        <v>10.084033613445378</v>
      </c>
      <c r="BB78" s="142"/>
      <c r="BC78" s="102">
        <f t="shared" si="67"/>
        <v>21.957671957671955</v>
      </c>
      <c r="BD78" s="102">
        <f t="shared" si="59"/>
        <v>28.350515463917525</v>
      </c>
      <c r="BE78" s="102">
        <f t="shared" si="60"/>
        <v>15.217391304347828</v>
      </c>
    </row>
    <row r="79" spans="1:57" ht="15" customHeight="1" x14ac:dyDescent="0.2">
      <c r="A79" s="107" t="s">
        <v>97</v>
      </c>
      <c r="B79" s="171">
        <v>1124</v>
      </c>
      <c r="C79" s="171">
        <v>680</v>
      </c>
      <c r="D79" s="171">
        <v>444</v>
      </c>
      <c r="E79" s="118"/>
      <c r="F79" s="171">
        <v>260</v>
      </c>
      <c r="G79" s="171">
        <v>160</v>
      </c>
      <c r="H79" s="171">
        <v>100</v>
      </c>
      <c r="I79" s="118"/>
      <c r="J79" s="171">
        <v>256</v>
      </c>
      <c r="K79" s="171">
        <v>159</v>
      </c>
      <c r="L79" s="171">
        <v>97</v>
      </c>
      <c r="M79" s="118"/>
      <c r="N79" s="171">
        <v>207</v>
      </c>
      <c r="O79" s="171">
        <v>133</v>
      </c>
      <c r="P79" s="171">
        <v>74</v>
      </c>
      <c r="Q79" s="118"/>
      <c r="R79" s="171">
        <v>226</v>
      </c>
      <c r="S79" s="171">
        <v>121</v>
      </c>
      <c r="T79" s="171">
        <v>105</v>
      </c>
      <c r="U79" s="118"/>
      <c r="V79" s="171">
        <v>160</v>
      </c>
      <c r="W79" s="171">
        <v>96</v>
      </c>
      <c r="X79" s="171">
        <v>64</v>
      </c>
      <c r="Y79" s="118"/>
      <c r="Z79" s="171">
        <v>15</v>
      </c>
      <c r="AA79" s="171">
        <v>11</v>
      </c>
      <c r="AB79" s="171">
        <v>4</v>
      </c>
      <c r="AD79" s="107" t="s">
        <v>97</v>
      </c>
      <c r="AE79" s="102">
        <f t="shared" si="61"/>
        <v>24.536127483082296</v>
      </c>
      <c r="AF79" s="102">
        <f t="shared" si="68"/>
        <v>29.335634167385678</v>
      </c>
      <c r="AG79" s="102">
        <f t="shared" si="69"/>
        <v>19.619973486522316</v>
      </c>
      <c r="AH79" s="142"/>
      <c r="AI79" s="102">
        <f t="shared" si="62"/>
        <v>24.904214559386972</v>
      </c>
      <c r="AJ79" s="102">
        <f t="shared" si="49"/>
        <v>29.411764705882355</v>
      </c>
      <c r="AK79" s="102">
        <f t="shared" si="50"/>
        <v>20</v>
      </c>
      <c r="AL79" s="105"/>
      <c r="AM79" s="102">
        <f t="shared" si="63"/>
        <v>27.176220806794056</v>
      </c>
      <c r="AN79" s="102">
        <f t="shared" si="51"/>
        <v>33.125</v>
      </c>
      <c r="AO79" s="102">
        <f t="shared" si="52"/>
        <v>20.995670995670995</v>
      </c>
      <c r="AP79" s="105"/>
      <c r="AQ79" s="102">
        <f t="shared" si="64"/>
        <v>22.797356828193831</v>
      </c>
      <c r="AR79" s="102">
        <f t="shared" si="53"/>
        <v>29.820627802690581</v>
      </c>
      <c r="AS79" s="102">
        <f t="shared" si="54"/>
        <v>16.017316017316016</v>
      </c>
      <c r="AT79" s="105"/>
      <c r="AU79" s="102">
        <f t="shared" si="65"/>
        <v>31.001371742112482</v>
      </c>
      <c r="AV79" s="102">
        <f t="shared" si="55"/>
        <v>34.277620396600568</v>
      </c>
      <c r="AW79" s="102">
        <f t="shared" si="56"/>
        <v>27.925531914893615</v>
      </c>
      <c r="AX79" s="105"/>
      <c r="AY79" s="102">
        <f t="shared" si="66"/>
        <v>21.4190093708166</v>
      </c>
      <c r="AZ79" s="102">
        <f t="shared" si="57"/>
        <v>24.552429667519181</v>
      </c>
      <c r="BA79" s="102">
        <f t="shared" si="58"/>
        <v>17.977528089887642</v>
      </c>
      <c r="BB79" s="142"/>
      <c r="BC79" s="102">
        <f t="shared" si="67"/>
        <v>7.109004739336493</v>
      </c>
      <c r="BD79" s="102">
        <f t="shared" si="59"/>
        <v>10.576923076923077</v>
      </c>
      <c r="BE79" s="102">
        <f t="shared" si="60"/>
        <v>3.7383177570093453</v>
      </c>
    </row>
    <row r="80" spans="1:57" ht="15" customHeight="1" x14ac:dyDescent="0.2">
      <c r="A80" s="107" t="s">
        <v>98</v>
      </c>
      <c r="B80" s="171">
        <v>2770</v>
      </c>
      <c r="C80" s="171">
        <v>1514</v>
      </c>
      <c r="D80" s="171">
        <v>1256</v>
      </c>
      <c r="E80" s="118"/>
      <c r="F80" s="171">
        <v>537</v>
      </c>
      <c r="G80" s="171">
        <v>303</v>
      </c>
      <c r="H80" s="171">
        <v>234</v>
      </c>
      <c r="I80" s="118"/>
      <c r="J80" s="171">
        <v>668</v>
      </c>
      <c r="K80" s="171">
        <v>340</v>
      </c>
      <c r="L80" s="171">
        <v>328</v>
      </c>
      <c r="M80" s="118"/>
      <c r="N80" s="171">
        <v>488</v>
      </c>
      <c r="O80" s="171">
        <v>293</v>
      </c>
      <c r="P80" s="171">
        <v>195</v>
      </c>
      <c r="Q80" s="118"/>
      <c r="R80" s="171">
        <v>629</v>
      </c>
      <c r="S80" s="171">
        <v>329</v>
      </c>
      <c r="T80" s="171">
        <v>300</v>
      </c>
      <c r="U80" s="118"/>
      <c r="V80" s="171">
        <v>422</v>
      </c>
      <c r="W80" s="171">
        <v>235</v>
      </c>
      <c r="X80" s="171">
        <v>187</v>
      </c>
      <c r="Y80" s="118"/>
      <c r="Z80" s="171">
        <v>26</v>
      </c>
      <c r="AA80" s="171">
        <v>14</v>
      </c>
      <c r="AB80" s="171">
        <v>12</v>
      </c>
      <c r="AD80" s="107" t="s">
        <v>98</v>
      </c>
      <c r="AE80" s="102">
        <f t="shared" si="61"/>
        <v>26.833284897801025</v>
      </c>
      <c r="AF80" s="102">
        <f t="shared" si="68"/>
        <v>28.712307984069792</v>
      </c>
      <c r="AG80" s="102">
        <f t="shared" si="69"/>
        <v>24.871287128712872</v>
      </c>
      <c r="AH80" s="142"/>
      <c r="AI80" s="102">
        <f t="shared" si="62"/>
        <v>24.232851985559567</v>
      </c>
      <c r="AJ80" s="102">
        <f t="shared" si="49"/>
        <v>26.008583690987123</v>
      </c>
      <c r="AK80" s="102">
        <f t="shared" si="50"/>
        <v>22.264509990485251</v>
      </c>
      <c r="AL80" s="105"/>
      <c r="AM80" s="102">
        <f t="shared" si="63"/>
        <v>29.466254962505513</v>
      </c>
      <c r="AN80" s="102">
        <f t="shared" si="51"/>
        <v>29.772329246935204</v>
      </c>
      <c r="AO80" s="102">
        <f t="shared" si="52"/>
        <v>29.155555555555559</v>
      </c>
      <c r="AP80" s="105"/>
      <c r="AQ80" s="102">
        <f t="shared" si="64"/>
        <v>23.149905123339661</v>
      </c>
      <c r="AR80" s="102">
        <f t="shared" si="53"/>
        <v>26.684881602914391</v>
      </c>
      <c r="AS80" s="102">
        <f t="shared" si="54"/>
        <v>19.306930693069308</v>
      </c>
      <c r="AT80" s="105"/>
      <c r="AU80" s="102">
        <f t="shared" si="65"/>
        <v>35.657596371882086</v>
      </c>
      <c r="AV80" s="102">
        <f t="shared" si="55"/>
        <v>37.217194570135746</v>
      </c>
      <c r="AW80" s="102">
        <f t="shared" si="56"/>
        <v>34.090909090909086</v>
      </c>
      <c r="AX80" s="105"/>
      <c r="AY80" s="102">
        <f t="shared" si="66"/>
        <v>24.407171775592829</v>
      </c>
      <c r="AZ80" s="102">
        <f t="shared" si="57"/>
        <v>27.011494252873565</v>
      </c>
      <c r="BA80" s="102">
        <f t="shared" si="58"/>
        <v>21.769499417927822</v>
      </c>
      <c r="BB80" s="142"/>
      <c r="BC80" s="102">
        <f t="shared" si="67"/>
        <v>10.87866108786611</v>
      </c>
      <c r="BD80" s="102">
        <f t="shared" si="59"/>
        <v>12.280701754385964</v>
      </c>
      <c r="BE80" s="102">
        <f t="shared" si="60"/>
        <v>9.6</v>
      </c>
    </row>
    <row r="81" spans="1:60" ht="15" customHeight="1" x14ac:dyDescent="0.2">
      <c r="A81" s="107" t="s">
        <v>99</v>
      </c>
      <c r="B81" s="171">
        <v>1901</v>
      </c>
      <c r="C81" s="171">
        <v>1174</v>
      </c>
      <c r="D81" s="171">
        <v>727</v>
      </c>
      <c r="E81" s="118"/>
      <c r="F81" s="171">
        <v>329</v>
      </c>
      <c r="G81" s="171">
        <v>205</v>
      </c>
      <c r="H81" s="171">
        <v>124</v>
      </c>
      <c r="I81" s="118"/>
      <c r="J81" s="171">
        <v>546</v>
      </c>
      <c r="K81" s="171">
        <v>328</v>
      </c>
      <c r="L81" s="171">
        <v>218</v>
      </c>
      <c r="M81" s="118"/>
      <c r="N81" s="171">
        <v>372</v>
      </c>
      <c r="O81" s="171">
        <v>226</v>
      </c>
      <c r="P81" s="171">
        <v>146</v>
      </c>
      <c r="Q81" s="118"/>
      <c r="R81" s="171">
        <v>344</v>
      </c>
      <c r="S81" s="171">
        <v>214</v>
      </c>
      <c r="T81" s="171">
        <v>130</v>
      </c>
      <c r="U81" s="118"/>
      <c r="V81" s="171">
        <v>237</v>
      </c>
      <c r="W81" s="171">
        <v>154</v>
      </c>
      <c r="X81" s="171">
        <v>83</v>
      </c>
      <c r="Y81" s="118"/>
      <c r="Z81" s="171">
        <v>73</v>
      </c>
      <c r="AA81" s="171">
        <v>47</v>
      </c>
      <c r="AB81" s="171">
        <v>26</v>
      </c>
      <c r="AD81" s="107" t="s">
        <v>99</v>
      </c>
      <c r="AE81" s="102">
        <f t="shared" si="61"/>
        <v>19.746546172223951</v>
      </c>
      <c r="AF81" s="102">
        <f t="shared" si="68"/>
        <v>24.5145124243057</v>
      </c>
      <c r="AG81" s="102">
        <f t="shared" si="69"/>
        <v>15.026870607689128</v>
      </c>
      <c r="AH81" s="142"/>
      <c r="AI81" s="102">
        <f t="shared" si="62"/>
        <v>15.245597775718259</v>
      </c>
      <c r="AJ81" s="102">
        <f t="shared" si="49"/>
        <v>19.941634241245136</v>
      </c>
      <c r="AK81" s="102">
        <f t="shared" si="50"/>
        <v>10.973451327433628</v>
      </c>
      <c r="AL81" s="105"/>
      <c r="AM81" s="102">
        <f t="shared" si="63"/>
        <v>25.011452130096195</v>
      </c>
      <c r="AN81" s="102">
        <f t="shared" si="51"/>
        <v>29.078014184397162</v>
      </c>
      <c r="AO81" s="102">
        <f t="shared" si="52"/>
        <v>20.66350710900474</v>
      </c>
      <c r="AP81" s="105"/>
      <c r="AQ81" s="102">
        <f t="shared" si="64"/>
        <v>19.609910384818132</v>
      </c>
      <c r="AR81" s="102">
        <f t="shared" si="53"/>
        <v>24.699453551912569</v>
      </c>
      <c r="AS81" s="102">
        <f t="shared" si="54"/>
        <v>14.867617107942973</v>
      </c>
      <c r="AT81" s="105"/>
      <c r="AU81" s="102">
        <f t="shared" si="65"/>
        <v>22.736285525446135</v>
      </c>
      <c r="AV81" s="102">
        <f t="shared" si="55"/>
        <v>27.900912646675359</v>
      </c>
      <c r="AW81" s="102">
        <f t="shared" si="56"/>
        <v>17.426273458445042</v>
      </c>
      <c r="AX81" s="105"/>
      <c r="AY81" s="102">
        <f t="shared" si="66"/>
        <v>17.198838896952104</v>
      </c>
      <c r="AZ81" s="102">
        <f t="shared" si="57"/>
        <v>21.906116642958747</v>
      </c>
      <c r="BA81" s="102">
        <f t="shared" si="58"/>
        <v>12.296296296296298</v>
      </c>
      <c r="BB81" s="142"/>
      <c r="BC81" s="102">
        <f t="shared" si="67"/>
        <v>14.65863453815261</v>
      </c>
      <c r="BD81" s="102">
        <f t="shared" si="59"/>
        <v>18.951612903225808</v>
      </c>
      <c r="BE81" s="102">
        <f t="shared" si="60"/>
        <v>10.4</v>
      </c>
    </row>
    <row r="82" spans="1:60" ht="15" customHeight="1" x14ac:dyDescent="0.2">
      <c r="A82" s="107" t="s">
        <v>100</v>
      </c>
      <c r="B82" s="171">
        <v>1096</v>
      </c>
      <c r="C82" s="171">
        <v>618</v>
      </c>
      <c r="D82" s="171">
        <v>478</v>
      </c>
      <c r="E82" s="118"/>
      <c r="F82" s="171">
        <v>289</v>
      </c>
      <c r="G82" s="171">
        <v>163</v>
      </c>
      <c r="H82" s="171">
        <v>126</v>
      </c>
      <c r="I82" s="118"/>
      <c r="J82" s="171">
        <v>250</v>
      </c>
      <c r="K82" s="171">
        <v>132</v>
      </c>
      <c r="L82" s="171">
        <v>118</v>
      </c>
      <c r="M82" s="118"/>
      <c r="N82" s="171">
        <v>203</v>
      </c>
      <c r="O82" s="171">
        <v>118</v>
      </c>
      <c r="P82" s="171">
        <v>85</v>
      </c>
      <c r="Q82" s="118"/>
      <c r="R82" s="171">
        <v>195</v>
      </c>
      <c r="S82" s="171">
        <v>100</v>
      </c>
      <c r="T82" s="171">
        <v>95</v>
      </c>
      <c r="U82" s="118"/>
      <c r="V82" s="171">
        <v>133</v>
      </c>
      <c r="W82" s="171">
        <v>86</v>
      </c>
      <c r="X82" s="171">
        <v>47</v>
      </c>
      <c r="Y82" s="118"/>
      <c r="Z82" s="171">
        <v>26</v>
      </c>
      <c r="AA82" s="171">
        <v>19</v>
      </c>
      <c r="AB82" s="171">
        <v>7</v>
      </c>
      <c r="AD82" s="107" t="s">
        <v>100</v>
      </c>
      <c r="AE82" s="102">
        <f t="shared" si="61"/>
        <v>22.195220737140541</v>
      </c>
      <c r="AF82" s="102">
        <f t="shared" si="68"/>
        <v>24.690371554135037</v>
      </c>
      <c r="AG82" s="102">
        <f t="shared" si="69"/>
        <v>19.630390143737166</v>
      </c>
      <c r="AH82" s="142"/>
      <c r="AI82" s="102">
        <f t="shared" si="62"/>
        <v>24.700854700854702</v>
      </c>
      <c r="AJ82" s="102">
        <f t="shared" si="49"/>
        <v>27.721088435374146</v>
      </c>
      <c r="AK82" s="102">
        <f t="shared" si="50"/>
        <v>21.649484536082475</v>
      </c>
      <c r="AL82" s="105"/>
      <c r="AM82" s="102">
        <f t="shared" si="63"/>
        <v>22.401433691756274</v>
      </c>
      <c r="AN82" s="102">
        <f t="shared" si="51"/>
        <v>22.916666666666664</v>
      </c>
      <c r="AO82" s="102">
        <f t="shared" si="52"/>
        <v>21.851851851851851</v>
      </c>
      <c r="AP82" s="105"/>
      <c r="AQ82" s="102">
        <f t="shared" si="64"/>
        <v>22.065217391304348</v>
      </c>
      <c r="AR82" s="102">
        <f t="shared" si="53"/>
        <v>24.842105263157897</v>
      </c>
      <c r="AS82" s="102">
        <f t="shared" si="54"/>
        <v>19.101123595505616</v>
      </c>
      <c r="AT82" s="105"/>
      <c r="AU82" s="102">
        <f t="shared" si="65"/>
        <v>25.862068965517242</v>
      </c>
      <c r="AV82" s="102">
        <f t="shared" si="55"/>
        <v>27.777777777777779</v>
      </c>
      <c r="AW82" s="102">
        <f t="shared" si="56"/>
        <v>24.111675126903553</v>
      </c>
      <c r="AX82" s="105"/>
      <c r="AY82" s="102">
        <f t="shared" si="66"/>
        <v>21.144674085850557</v>
      </c>
      <c r="AZ82" s="102">
        <f t="shared" si="57"/>
        <v>26.13981762917933</v>
      </c>
      <c r="BA82" s="102">
        <f t="shared" si="58"/>
        <v>15.666666666666668</v>
      </c>
      <c r="BB82" s="142"/>
      <c r="BC82" s="102">
        <f t="shared" si="67"/>
        <v>7.4498567335243555</v>
      </c>
      <c r="BD82" s="102">
        <f t="shared" si="59"/>
        <v>10.857142857142858</v>
      </c>
      <c r="BE82" s="102">
        <f t="shared" si="60"/>
        <v>4.0229885057471266</v>
      </c>
    </row>
    <row r="83" spans="1:60" ht="15" customHeight="1" x14ac:dyDescent="0.2">
      <c r="A83" s="107" t="s">
        <v>101</v>
      </c>
      <c r="B83" s="171">
        <v>1153</v>
      </c>
      <c r="C83" s="171">
        <v>725</v>
      </c>
      <c r="D83" s="171">
        <v>428</v>
      </c>
      <c r="E83" s="118"/>
      <c r="F83" s="171">
        <v>258</v>
      </c>
      <c r="G83" s="171">
        <v>169</v>
      </c>
      <c r="H83" s="171">
        <v>89</v>
      </c>
      <c r="I83" s="118"/>
      <c r="J83" s="171">
        <v>343</v>
      </c>
      <c r="K83" s="171">
        <v>204</v>
      </c>
      <c r="L83" s="171">
        <v>139</v>
      </c>
      <c r="M83" s="118"/>
      <c r="N83" s="171">
        <v>213</v>
      </c>
      <c r="O83" s="171">
        <v>133</v>
      </c>
      <c r="P83" s="171">
        <v>80</v>
      </c>
      <c r="Q83" s="118"/>
      <c r="R83" s="171">
        <v>236</v>
      </c>
      <c r="S83" s="171">
        <v>154</v>
      </c>
      <c r="T83" s="171">
        <v>82</v>
      </c>
      <c r="U83" s="118"/>
      <c r="V83" s="171">
        <v>99</v>
      </c>
      <c r="W83" s="171">
        <v>62</v>
      </c>
      <c r="X83" s="171">
        <v>37</v>
      </c>
      <c r="Y83" s="118"/>
      <c r="Z83" s="171">
        <v>4</v>
      </c>
      <c r="AA83" s="171">
        <v>3</v>
      </c>
      <c r="AB83" s="171">
        <v>1</v>
      </c>
      <c r="AD83" s="107" t="s">
        <v>101</v>
      </c>
      <c r="AE83" s="102">
        <f t="shared" si="61"/>
        <v>21.013304173501002</v>
      </c>
      <c r="AF83" s="102">
        <f t="shared" si="68"/>
        <v>25.939177101967797</v>
      </c>
      <c r="AG83" s="102">
        <f t="shared" si="69"/>
        <v>15.89895988112927</v>
      </c>
      <c r="AH83" s="142"/>
      <c r="AI83" s="102">
        <f t="shared" si="62"/>
        <v>20.443740095087161</v>
      </c>
      <c r="AJ83" s="102">
        <f t="shared" si="49"/>
        <v>25.920245398773005</v>
      </c>
      <c r="AK83" s="102">
        <f t="shared" si="50"/>
        <v>14.590163934426229</v>
      </c>
      <c r="AL83" s="105"/>
      <c r="AM83" s="102">
        <f t="shared" si="63"/>
        <v>25.828313253012048</v>
      </c>
      <c r="AN83" s="102">
        <f t="shared" si="51"/>
        <v>29.737609329446062</v>
      </c>
      <c r="AO83" s="102">
        <f t="shared" si="52"/>
        <v>21.651090342679126</v>
      </c>
      <c r="AP83" s="105"/>
      <c r="AQ83" s="102">
        <f t="shared" si="64"/>
        <v>19.925163704396631</v>
      </c>
      <c r="AR83" s="102">
        <f t="shared" si="53"/>
        <v>25.925925925925924</v>
      </c>
      <c r="AS83" s="102">
        <f t="shared" si="54"/>
        <v>14.388489208633093</v>
      </c>
      <c r="AT83" s="105"/>
      <c r="AU83" s="102">
        <f t="shared" si="65"/>
        <v>26.10619469026549</v>
      </c>
      <c r="AV83" s="102">
        <f t="shared" si="55"/>
        <v>32.21757322175732</v>
      </c>
      <c r="AW83" s="102">
        <f t="shared" si="56"/>
        <v>19.248826291079812</v>
      </c>
      <c r="AX83" s="105"/>
      <c r="AY83" s="102">
        <f t="shared" si="66"/>
        <v>12.282878411910669</v>
      </c>
      <c r="AZ83" s="102">
        <f t="shared" si="57"/>
        <v>15.233415233415235</v>
      </c>
      <c r="BA83" s="102">
        <f t="shared" si="58"/>
        <v>9.2731829573934839</v>
      </c>
      <c r="BB83" s="142"/>
      <c r="BC83" s="102">
        <f t="shared" si="67"/>
        <v>3.3898305084745761</v>
      </c>
      <c r="BD83" s="102">
        <f t="shared" si="59"/>
        <v>5.0847457627118651</v>
      </c>
      <c r="BE83" s="102">
        <f t="shared" si="60"/>
        <v>1.6949152542372881</v>
      </c>
    </row>
    <row r="84" spans="1:60" ht="15" customHeight="1" x14ac:dyDescent="0.2">
      <c r="A84" s="107" t="s">
        <v>102</v>
      </c>
      <c r="B84" s="171">
        <v>598</v>
      </c>
      <c r="C84" s="171">
        <v>368</v>
      </c>
      <c r="D84" s="171">
        <v>230</v>
      </c>
      <c r="E84" s="118"/>
      <c r="F84" s="171">
        <v>156</v>
      </c>
      <c r="G84" s="171">
        <v>89</v>
      </c>
      <c r="H84" s="171">
        <v>67</v>
      </c>
      <c r="I84" s="118"/>
      <c r="J84" s="171">
        <v>185</v>
      </c>
      <c r="K84" s="171">
        <v>127</v>
      </c>
      <c r="L84" s="171">
        <v>58</v>
      </c>
      <c r="M84" s="118"/>
      <c r="N84" s="171">
        <v>139</v>
      </c>
      <c r="O84" s="171">
        <v>77</v>
      </c>
      <c r="P84" s="171">
        <v>62</v>
      </c>
      <c r="Q84" s="118"/>
      <c r="R84" s="171">
        <v>63</v>
      </c>
      <c r="S84" s="171">
        <v>39</v>
      </c>
      <c r="T84" s="171">
        <v>24</v>
      </c>
      <c r="U84" s="118"/>
      <c r="V84" s="171">
        <v>28</v>
      </c>
      <c r="W84" s="171">
        <v>19</v>
      </c>
      <c r="X84" s="171">
        <v>9</v>
      </c>
      <c r="Y84" s="118"/>
      <c r="Z84" s="171">
        <v>27</v>
      </c>
      <c r="AA84" s="171">
        <v>17</v>
      </c>
      <c r="AB84" s="171">
        <v>10</v>
      </c>
      <c r="AD84" s="107" t="s">
        <v>102</v>
      </c>
      <c r="AE84" s="102">
        <f t="shared" si="61"/>
        <v>30.370746571863886</v>
      </c>
      <c r="AF84" s="102">
        <f t="shared" si="68"/>
        <v>36.327739387956562</v>
      </c>
      <c r="AG84" s="102">
        <f t="shared" si="69"/>
        <v>24.05857740585774</v>
      </c>
      <c r="AH84" s="142"/>
      <c r="AI84" s="102">
        <f t="shared" si="62"/>
        <v>35.61643835616438</v>
      </c>
      <c r="AJ84" s="102">
        <f t="shared" si="49"/>
        <v>40.271493212669682</v>
      </c>
      <c r="AK84" s="102">
        <f t="shared" si="50"/>
        <v>30.875576036866359</v>
      </c>
      <c r="AL84" s="105"/>
      <c r="AM84" s="102">
        <f t="shared" si="63"/>
        <v>37.909836065573771</v>
      </c>
      <c r="AN84" s="102">
        <f t="shared" si="51"/>
        <v>44.405594405594407</v>
      </c>
      <c r="AO84" s="102">
        <f t="shared" si="52"/>
        <v>28.71287128712871</v>
      </c>
      <c r="AP84" s="105"/>
      <c r="AQ84" s="102">
        <f t="shared" si="64"/>
        <v>35.368956743002542</v>
      </c>
      <c r="AR84" s="102">
        <f t="shared" si="53"/>
        <v>40.104166666666671</v>
      </c>
      <c r="AS84" s="102">
        <f t="shared" si="54"/>
        <v>30.845771144278604</v>
      </c>
      <c r="AT84" s="105"/>
      <c r="AU84" s="102">
        <f t="shared" si="65"/>
        <v>23.161764705882355</v>
      </c>
      <c r="AV84" s="102">
        <f t="shared" si="55"/>
        <v>30.708661417322837</v>
      </c>
      <c r="AW84" s="102">
        <f t="shared" si="56"/>
        <v>16.551724137931036</v>
      </c>
      <c r="AX84" s="105"/>
      <c r="AY84" s="102">
        <f t="shared" si="66"/>
        <v>11.29032258064516</v>
      </c>
      <c r="AZ84" s="102">
        <f t="shared" si="57"/>
        <v>15.573770491803279</v>
      </c>
      <c r="BA84" s="102">
        <f t="shared" si="58"/>
        <v>7.1428571428571423</v>
      </c>
      <c r="BB84" s="142"/>
      <c r="BC84" s="102">
        <f t="shared" si="67"/>
        <v>20.76923076923077</v>
      </c>
      <c r="BD84" s="102">
        <f t="shared" si="59"/>
        <v>26.153846153846157</v>
      </c>
      <c r="BE84" s="102">
        <f t="shared" si="60"/>
        <v>15.384615384615385</v>
      </c>
    </row>
    <row r="85" spans="1:60" ht="15" customHeight="1" x14ac:dyDescent="0.2">
      <c r="A85" s="107" t="s">
        <v>103</v>
      </c>
      <c r="B85" s="171">
        <v>3791</v>
      </c>
      <c r="C85" s="171">
        <v>2207</v>
      </c>
      <c r="D85" s="171">
        <v>1584</v>
      </c>
      <c r="E85" s="118"/>
      <c r="F85" s="171">
        <v>963</v>
      </c>
      <c r="G85" s="171">
        <v>528</v>
      </c>
      <c r="H85" s="171">
        <v>435</v>
      </c>
      <c r="I85" s="118"/>
      <c r="J85" s="171">
        <v>992</v>
      </c>
      <c r="K85" s="171">
        <v>575</v>
      </c>
      <c r="L85" s="171">
        <v>417</v>
      </c>
      <c r="M85" s="118"/>
      <c r="N85" s="171">
        <v>728</v>
      </c>
      <c r="O85" s="171">
        <v>446</v>
      </c>
      <c r="P85" s="171">
        <v>282</v>
      </c>
      <c r="Q85" s="118"/>
      <c r="R85" s="171">
        <v>663</v>
      </c>
      <c r="S85" s="171">
        <v>395</v>
      </c>
      <c r="T85" s="171">
        <v>268</v>
      </c>
      <c r="U85" s="118"/>
      <c r="V85" s="171">
        <v>378</v>
      </c>
      <c r="W85" s="171">
        <v>222</v>
      </c>
      <c r="X85" s="171">
        <v>156</v>
      </c>
      <c r="Y85" s="118"/>
      <c r="Z85" s="171">
        <v>67</v>
      </c>
      <c r="AA85" s="171">
        <v>41</v>
      </c>
      <c r="AB85" s="171">
        <v>26</v>
      </c>
      <c r="AD85" s="107" t="s">
        <v>103</v>
      </c>
      <c r="AE85" s="102">
        <f t="shared" si="61"/>
        <v>26.555057439058562</v>
      </c>
      <c r="AF85" s="102">
        <f t="shared" si="68"/>
        <v>31.564645308924483</v>
      </c>
      <c r="AG85" s="102">
        <f t="shared" si="69"/>
        <v>21.746293245469523</v>
      </c>
      <c r="AH85" s="142"/>
      <c r="AI85" s="102">
        <f t="shared" si="62"/>
        <v>29.503676470588236</v>
      </c>
      <c r="AJ85" s="102">
        <f t="shared" si="49"/>
        <v>32.693498452012385</v>
      </c>
      <c r="AK85" s="102">
        <f t="shared" si="50"/>
        <v>26.379624014554278</v>
      </c>
      <c r="AL85" s="105"/>
      <c r="AM85" s="102">
        <f t="shared" si="63"/>
        <v>30.40147103892124</v>
      </c>
      <c r="AN85" s="102">
        <f t="shared" si="51"/>
        <v>35.559678416821271</v>
      </c>
      <c r="AO85" s="102">
        <f t="shared" si="52"/>
        <v>25.334143377885781</v>
      </c>
      <c r="AP85" s="105"/>
      <c r="AQ85" s="102">
        <f t="shared" si="64"/>
        <v>25.225225225225223</v>
      </c>
      <c r="AR85" s="102">
        <f t="shared" si="53"/>
        <v>30.631868131868135</v>
      </c>
      <c r="AS85" s="102">
        <f t="shared" si="54"/>
        <v>19.72027972027972</v>
      </c>
      <c r="AT85" s="105"/>
      <c r="AU85" s="102">
        <f t="shared" si="65"/>
        <v>28.888888888888886</v>
      </c>
      <c r="AV85" s="102">
        <f t="shared" si="55"/>
        <v>35.74660633484163</v>
      </c>
      <c r="AW85" s="102">
        <f t="shared" si="56"/>
        <v>22.521008403361346</v>
      </c>
      <c r="AX85" s="105"/>
      <c r="AY85" s="102">
        <f t="shared" si="66"/>
        <v>18.824701195219124</v>
      </c>
      <c r="AZ85" s="102">
        <f t="shared" si="57"/>
        <v>23.270440251572328</v>
      </c>
      <c r="BA85" s="102">
        <f t="shared" si="58"/>
        <v>14.800759013282732</v>
      </c>
      <c r="BB85" s="142"/>
      <c r="BC85" s="102">
        <f t="shared" si="67"/>
        <v>11.964285714285715</v>
      </c>
      <c r="BD85" s="102">
        <f t="shared" si="59"/>
        <v>16.73469387755102</v>
      </c>
      <c r="BE85" s="102">
        <f t="shared" si="60"/>
        <v>8.2539682539682531</v>
      </c>
    </row>
    <row r="86" spans="1:60" ht="15" customHeight="1" x14ac:dyDescent="0.2">
      <c r="A86" s="107" t="s">
        <v>104</v>
      </c>
      <c r="B86" s="171">
        <v>3229</v>
      </c>
      <c r="C86" s="171">
        <v>1914</v>
      </c>
      <c r="D86" s="171">
        <v>1315</v>
      </c>
      <c r="E86" s="118"/>
      <c r="F86" s="171">
        <v>732</v>
      </c>
      <c r="G86" s="171">
        <v>443</v>
      </c>
      <c r="H86" s="171">
        <v>289</v>
      </c>
      <c r="I86" s="118"/>
      <c r="J86" s="171">
        <v>908</v>
      </c>
      <c r="K86" s="171">
        <v>556</v>
      </c>
      <c r="L86" s="171">
        <v>352</v>
      </c>
      <c r="M86" s="118"/>
      <c r="N86" s="171">
        <v>547</v>
      </c>
      <c r="O86" s="171">
        <v>309</v>
      </c>
      <c r="P86" s="171">
        <v>238</v>
      </c>
      <c r="Q86" s="118"/>
      <c r="R86" s="171">
        <v>640</v>
      </c>
      <c r="S86" s="171">
        <v>368</v>
      </c>
      <c r="T86" s="171">
        <v>272</v>
      </c>
      <c r="U86" s="118"/>
      <c r="V86" s="171">
        <v>329</v>
      </c>
      <c r="W86" s="171">
        <v>194</v>
      </c>
      <c r="X86" s="171">
        <v>135</v>
      </c>
      <c r="Y86" s="118"/>
      <c r="Z86" s="171">
        <v>73</v>
      </c>
      <c r="AA86" s="171">
        <v>44</v>
      </c>
      <c r="AB86" s="171">
        <v>29</v>
      </c>
      <c r="AD86" s="107" t="s">
        <v>104</v>
      </c>
      <c r="AE86" s="102">
        <f t="shared" si="61"/>
        <v>24.391902100015109</v>
      </c>
      <c r="AF86" s="102">
        <f t="shared" si="68"/>
        <v>29.199084668192221</v>
      </c>
      <c r="AG86" s="102">
        <f t="shared" si="69"/>
        <v>19.676791859943137</v>
      </c>
      <c r="AH86" s="142"/>
      <c r="AI86" s="102">
        <f t="shared" si="62"/>
        <v>24.110671936758894</v>
      </c>
      <c r="AJ86" s="102">
        <f t="shared" si="49"/>
        <v>29.435215946843851</v>
      </c>
      <c r="AK86" s="102">
        <f t="shared" si="50"/>
        <v>18.876551273677336</v>
      </c>
      <c r="AL86" s="105"/>
      <c r="AM86" s="102">
        <f t="shared" si="63"/>
        <v>30.603302999662958</v>
      </c>
      <c r="AN86" s="102">
        <f t="shared" si="51"/>
        <v>37.140948563794254</v>
      </c>
      <c r="AO86" s="102">
        <f t="shared" si="52"/>
        <v>23.945578231292515</v>
      </c>
      <c r="AP86" s="105"/>
      <c r="AQ86" s="102">
        <f t="shared" si="64"/>
        <v>19.570661896243291</v>
      </c>
      <c r="AR86" s="102">
        <f t="shared" si="53"/>
        <v>22.538293216630198</v>
      </c>
      <c r="AS86" s="102">
        <f t="shared" si="54"/>
        <v>16.713483146067414</v>
      </c>
      <c r="AT86" s="105"/>
      <c r="AU86" s="102">
        <f t="shared" si="65"/>
        <v>29.725963771481656</v>
      </c>
      <c r="AV86" s="102">
        <f t="shared" si="55"/>
        <v>34.20074349442379</v>
      </c>
      <c r="AW86" s="102">
        <f t="shared" si="56"/>
        <v>25.25533890436397</v>
      </c>
      <c r="AX86" s="105"/>
      <c r="AY86" s="102">
        <f t="shared" si="66"/>
        <v>17.444326617179215</v>
      </c>
      <c r="AZ86" s="102">
        <f t="shared" si="57"/>
        <v>21.225382932166301</v>
      </c>
      <c r="BA86" s="102">
        <f t="shared" si="58"/>
        <v>13.888888888888889</v>
      </c>
      <c r="BB86" s="142"/>
      <c r="BC86" s="102">
        <f t="shared" si="67"/>
        <v>18.204488778054863</v>
      </c>
      <c r="BD86" s="102">
        <f t="shared" si="59"/>
        <v>22.916666666666664</v>
      </c>
      <c r="BE86" s="102">
        <f t="shared" si="60"/>
        <v>13.875598086124402</v>
      </c>
    </row>
    <row r="87" spans="1:60" ht="15" customHeight="1" thickBot="1" x14ac:dyDescent="0.25">
      <c r="A87" s="122" t="s">
        <v>105</v>
      </c>
      <c r="B87" s="120">
        <v>574</v>
      </c>
      <c r="C87" s="120">
        <v>293</v>
      </c>
      <c r="D87" s="120">
        <v>281</v>
      </c>
      <c r="E87" s="120"/>
      <c r="F87" s="120">
        <v>162</v>
      </c>
      <c r="G87" s="120">
        <v>77</v>
      </c>
      <c r="H87" s="120">
        <v>85</v>
      </c>
      <c r="I87" s="120"/>
      <c r="J87" s="120">
        <v>141</v>
      </c>
      <c r="K87" s="120">
        <v>73</v>
      </c>
      <c r="L87" s="120">
        <v>68</v>
      </c>
      <c r="M87" s="120"/>
      <c r="N87" s="120">
        <v>125</v>
      </c>
      <c r="O87" s="120">
        <v>63</v>
      </c>
      <c r="P87" s="120">
        <v>62</v>
      </c>
      <c r="Q87" s="120"/>
      <c r="R87" s="120">
        <v>92</v>
      </c>
      <c r="S87" s="120">
        <v>53</v>
      </c>
      <c r="T87" s="120">
        <v>39</v>
      </c>
      <c r="U87" s="120"/>
      <c r="V87" s="120">
        <v>46</v>
      </c>
      <c r="W87" s="120">
        <v>23</v>
      </c>
      <c r="X87" s="120">
        <v>23</v>
      </c>
      <c r="Y87" s="120"/>
      <c r="Z87" s="120">
        <v>8</v>
      </c>
      <c r="AA87" s="120">
        <v>4</v>
      </c>
      <c r="AB87" s="120">
        <v>4</v>
      </c>
      <c r="AD87" s="122" t="s">
        <v>105</v>
      </c>
      <c r="AE87" s="102">
        <f t="shared" si="61"/>
        <v>24.784110535405873</v>
      </c>
      <c r="AF87" s="102">
        <f t="shared" si="68"/>
        <v>24.376039933444261</v>
      </c>
      <c r="AG87" s="102">
        <f t="shared" si="69"/>
        <v>25.224416517055655</v>
      </c>
      <c r="AH87" s="155"/>
      <c r="AI87" s="102">
        <f t="shared" si="62"/>
        <v>28.571428571428569</v>
      </c>
      <c r="AJ87" s="102">
        <f t="shared" si="49"/>
        <v>27.112676056338032</v>
      </c>
      <c r="AK87" s="102">
        <f t="shared" si="50"/>
        <v>30.03533568904594</v>
      </c>
      <c r="AL87" s="100"/>
      <c r="AM87" s="102">
        <f t="shared" si="63"/>
        <v>24.911660777385158</v>
      </c>
      <c r="AN87" s="102">
        <f t="shared" si="51"/>
        <v>23.778501628664493</v>
      </c>
      <c r="AO87" s="102">
        <f t="shared" si="52"/>
        <v>26.254826254826252</v>
      </c>
      <c r="AP87" s="100"/>
      <c r="AQ87" s="102">
        <f t="shared" si="64"/>
        <v>28.280542986425338</v>
      </c>
      <c r="AR87" s="102">
        <f t="shared" si="53"/>
        <v>28.636363636363637</v>
      </c>
      <c r="AS87" s="102">
        <f t="shared" si="54"/>
        <v>27.927927927927925</v>
      </c>
      <c r="AT87" s="100"/>
      <c r="AU87" s="102">
        <f t="shared" si="65"/>
        <v>22.716049382716051</v>
      </c>
      <c r="AV87" s="102">
        <f t="shared" si="55"/>
        <v>24.651162790697676</v>
      </c>
      <c r="AW87" s="102">
        <f t="shared" si="56"/>
        <v>20.526315789473685</v>
      </c>
      <c r="AX87" s="100"/>
      <c r="AY87" s="102">
        <f t="shared" si="66"/>
        <v>16.60649819494585</v>
      </c>
      <c r="AZ87" s="102">
        <f t="shared" si="57"/>
        <v>15.972222222222221</v>
      </c>
      <c r="BA87" s="102">
        <f t="shared" si="58"/>
        <v>17.293233082706767</v>
      </c>
      <c r="BB87" s="155"/>
      <c r="BC87" s="102">
        <f t="shared" si="67"/>
        <v>13.559322033898304</v>
      </c>
      <c r="BD87" s="102">
        <f t="shared" si="59"/>
        <v>12.5</v>
      </c>
      <c r="BE87" s="102">
        <f t="shared" si="60"/>
        <v>14.814814814814813</v>
      </c>
    </row>
    <row r="88" spans="1:60" ht="15" customHeight="1" x14ac:dyDescent="0.2">
      <c r="A88" s="341" t="s">
        <v>238</v>
      </c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D88" s="341" t="s">
        <v>238</v>
      </c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</row>
    <row r="89" spans="1:60" ht="15" customHeight="1" x14ac:dyDescent="0.2">
      <c r="A89" s="342" t="s">
        <v>224</v>
      </c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D89" s="342" t="s">
        <v>224</v>
      </c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</row>
    <row r="92" spans="1:60" ht="15" customHeight="1" x14ac:dyDescent="0.2">
      <c r="Z92" s="29"/>
      <c r="AA92" s="326" t="s">
        <v>317</v>
      </c>
      <c r="AB92" s="326"/>
      <c r="BF92" s="29"/>
      <c r="BG92" s="326" t="s">
        <v>317</v>
      </c>
      <c r="BH92" s="326"/>
    </row>
    <row r="93" spans="1:60" ht="15" customHeight="1" x14ac:dyDescent="0.2">
      <c r="Z93" s="30"/>
      <c r="AA93" s="326"/>
      <c r="AB93" s="326"/>
      <c r="BF93" s="30"/>
      <c r="BG93" s="326"/>
      <c r="BH93" s="326"/>
    </row>
    <row r="94" spans="1:60" ht="15" customHeight="1" x14ac:dyDescent="0.2">
      <c r="AE94" s="157"/>
    </row>
    <row r="95" spans="1:60" ht="15" customHeight="1" x14ac:dyDescent="0.2">
      <c r="AE95" s="157"/>
    </row>
    <row r="96" spans="1:60" ht="15" customHeight="1" x14ac:dyDescent="0.2">
      <c r="AE96" s="157"/>
    </row>
    <row r="97" spans="31:31" ht="15" customHeight="1" x14ac:dyDescent="0.2">
      <c r="AE97" s="157"/>
    </row>
    <row r="98" spans="31:31" ht="15" customHeight="1" x14ac:dyDescent="0.2">
      <c r="AE98" s="157"/>
    </row>
    <row r="99" spans="31:31" ht="15" customHeight="1" x14ac:dyDescent="0.2">
      <c r="AE99" s="157"/>
    </row>
  </sheetData>
  <mergeCells count="70">
    <mergeCell ref="F56:H56"/>
    <mergeCell ref="J56:L56"/>
    <mergeCell ref="Z56:AB56"/>
    <mergeCell ref="AD56:AD57"/>
    <mergeCell ref="AE56:AG56"/>
    <mergeCell ref="AI56:AK56"/>
    <mergeCell ref="AM56:AO56"/>
    <mergeCell ref="AA92:AB93"/>
    <mergeCell ref="BG92:BH93"/>
    <mergeCell ref="A89:AB89"/>
    <mergeCell ref="AD89:BE89"/>
    <mergeCell ref="A88:AB88"/>
    <mergeCell ref="AD88:BE88"/>
    <mergeCell ref="N56:P56"/>
    <mergeCell ref="R56:T56"/>
    <mergeCell ref="V56:X56"/>
    <mergeCell ref="A56:A57"/>
    <mergeCell ref="B56:D56"/>
    <mergeCell ref="AQ56:AS56"/>
    <mergeCell ref="AU56:AW56"/>
    <mergeCell ref="AY56:BA56"/>
    <mergeCell ref="A51:AB51"/>
    <mergeCell ref="A53:AB53"/>
    <mergeCell ref="A54:AB54"/>
    <mergeCell ref="BG1:BH2"/>
    <mergeCell ref="BG46:BH47"/>
    <mergeCell ref="AA46:AB47"/>
    <mergeCell ref="AD50:BE50"/>
    <mergeCell ref="AD51:BE51"/>
    <mergeCell ref="AD53:BE53"/>
    <mergeCell ref="AD54:BE54"/>
    <mergeCell ref="A52:AB52"/>
    <mergeCell ref="V10:X10"/>
    <mergeCell ref="BC10:BE10"/>
    <mergeCell ref="A3:AB3"/>
    <mergeCell ref="AD3:BE3"/>
    <mergeCell ref="AA1:AB2"/>
    <mergeCell ref="BC56:BE56"/>
    <mergeCell ref="AD52:BE52"/>
    <mergeCell ref="A50:AB50"/>
    <mergeCell ref="A8:AB8"/>
    <mergeCell ref="AD8:BE8"/>
    <mergeCell ref="AI10:AK10"/>
    <mergeCell ref="AM10:AO10"/>
    <mergeCell ref="AQ10:AS10"/>
    <mergeCell ref="AU10:AW10"/>
    <mergeCell ref="AY10:BA10"/>
    <mergeCell ref="A10:A11"/>
    <mergeCell ref="B10:D10"/>
    <mergeCell ref="F10:H10"/>
    <mergeCell ref="J10:L10"/>
    <mergeCell ref="N10:P10"/>
    <mergeCell ref="R10:T10"/>
    <mergeCell ref="AD6:BE6"/>
    <mergeCell ref="A7:AB7"/>
    <mergeCell ref="AD7:BE7"/>
    <mergeCell ref="A4:AB4"/>
    <mergeCell ref="A6:AB6"/>
    <mergeCell ref="AD4:BE4"/>
    <mergeCell ref="A5:AB5"/>
    <mergeCell ref="AD5:BE5"/>
    <mergeCell ref="AD49:BE49"/>
    <mergeCell ref="A42:AB42"/>
    <mergeCell ref="AD42:BE42"/>
    <mergeCell ref="A43:AB43"/>
    <mergeCell ref="Z10:AB10"/>
    <mergeCell ref="AD10:AD11"/>
    <mergeCell ref="AE10:AG10"/>
    <mergeCell ref="AD43:BE43"/>
    <mergeCell ref="A49:AB49"/>
  </mergeCells>
  <hyperlinks>
    <hyperlink ref="AA1" r:id="rId1" location="INDICE!A1"/>
    <hyperlink ref="AA1:AB2" location="INDICE!A1" display="INDICE"/>
    <hyperlink ref="BG1" r:id="rId2" location="INDICE!A1"/>
    <hyperlink ref="BG1:BH2" location="INDICE!A1" display="INDICE"/>
    <hyperlink ref="BG46" r:id="rId3" location="INDICE!A1"/>
    <hyperlink ref="BG46:BH47" location="INDICE!A1" display="INDICE"/>
    <hyperlink ref="AA46" r:id="rId4" location="INDICE!A1"/>
    <hyperlink ref="AA46:AB47" location="INDICE!A1" display="INDICE"/>
    <hyperlink ref="AA92" r:id="rId5" location="INDICE!A1"/>
    <hyperlink ref="AA92:AB93" location="INDICE!A1" display="INDICE"/>
    <hyperlink ref="BG92" r:id="rId6" location="INDICE!A1"/>
    <hyperlink ref="BG92:BH93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7"/>
  <headerFooter alignWithMargins="0"/>
  <rowBreaks count="3" manualBreakCount="3">
    <brk id="45" max="56" man="1"/>
    <brk id="48" max="56" man="1"/>
    <brk id="91" max="5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sqref="A1:B1"/>
    </sheetView>
  </sheetViews>
  <sheetFormatPr baseColWidth="10" defaultRowHeight="15" customHeight="1" x14ac:dyDescent="0.2"/>
  <cols>
    <col min="1" max="1" width="16.28515625" style="107" customWidth="1"/>
    <col min="2" max="4" width="8.140625" style="107" customWidth="1"/>
    <col min="5" max="5" width="1.7109375" style="107" customWidth="1"/>
    <col min="6" max="8" width="7.7109375" style="107" customWidth="1"/>
    <col min="9" max="9" width="1.7109375" style="107" customWidth="1"/>
    <col min="10" max="12" width="7.7109375" style="107" customWidth="1"/>
    <col min="13" max="13" width="1.7109375" style="107" customWidth="1"/>
    <col min="14" max="16" width="7.7109375" style="107" customWidth="1"/>
    <col min="17" max="17" width="1.7109375" style="107" customWidth="1"/>
    <col min="18" max="19" width="7.7109375" style="107" customWidth="1"/>
    <col min="20" max="20" width="8.140625" style="107" customWidth="1"/>
    <col min="21" max="21" width="1.7109375" style="107" customWidth="1"/>
    <col min="22" max="24" width="7.7109375" style="107" customWidth="1"/>
    <col min="25" max="25" width="1.7109375" style="107" customWidth="1"/>
    <col min="26" max="28" width="7.1406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273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137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95"/>
      <c r="AE3" s="95"/>
      <c r="AF3" s="95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230408</v>
      </c>
      <c r="C10" s="151">
        <f t="shared" si="0"/>
        <v>115750</v>
      </c>
      <c r="D10" s="151">
        <f t="shared" si="0"/>
        <v>114658</v>
      </c>
      <c r="E10" s="151"/>
      <c r="F10" s="151">
        <f t="shared" ref="F10:H12" si="1">+F16+F22</f>
        <v>52781</v>
      </c>
      <c r="G10" s="151">
        <f t="shared" si="1"/>
        <v>26769</v>
      </c>
      <c r="H10" s="151">
        <f t="shared" si="1"/>
        <v>26012</v>
      </c>
      <c r="I10" s="151"/>
      <c r="J10" s="151">
        <f t="shared" ref="J10:L12" si="2">+J16+J22</f>
        <v>52657</v>
      </c>
      <c r="K10" s="151">
        <f t="shared" si="2"/>
        <v>26744</v>
      </c>
      <c r="L10" s="151">
        <f t="shared" si="2"/>
        <v>25913</v>
      </c>
      <c r="M10" s="151"/>
      <c r="N10" s="151">
        <f t="shared" ref="N10:P12" si="3">+N16+N22</f>
        <v>48764</v>
      </c>
      <c r="O10" s="151">
        <f t="shared" si="3"/>
        <v>24603</v>
      </c>
      <c r="P10" s="151">
        <f t="shared" si="3"/>
        <v>24161</v>
      </c>
      <c r="Q10" s="151"/>
      <c r="R10" s="151">
        <f t="shared" ref="R10:T12" si="4">+R16+R22</f>
        <v>38804</v>
      </c>
      <c r="S10" s="151">
        <f t="shared" si="4"/>
        <v>19288</v>
      </c>
      <c r="T10" s="151">
        <f t="shared" si="4"/>
        <v>19516</v>
      </c>
      <c r="U10" s="151"/>
      <c r="V10" s="151">
        <f t="shared" ref="V10:X12" si="5">+V16+V22</f>
        <v>36515</v>
      </c>
      <c r="W10" s="151">
        <f t="shared" si="5"/>
        <v>17960</v>
      </c>
      <c r="X10" s="151">
        <f t="shared" si="5"/>
        <v>18555</v>
      </c>
      <c r="Y10" s="151"/>
      <c r="Z10" s="151">
        <f t="shared" ref="Z10:AB12" si="6">+Z16+Z22</f>
        <v>887</v>
      </c>
      <c r="AA10" s="151">
        <f t="shared" si="6"/>
        <v>386</v>
      </c>
      <c r="AB10" s="151">
        <f t="shared" si="6"/>
        <v>501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195116</v>
      </c>
      <c r="C11" s="114">
        <f t="shared" si="0"/>
        <v>98298</v>
      </c>
      <c r="D11" s="114">
        <f t="shared" si="0"/>
        <v>96818</v>
      </c>
      <c r="E11" s="114"/>
      <c r="F11" s="114">
        <f t="shared" si="1"/>
        <v>45352</v>
      </c>
      <c r="G11" s="114">
        <f t="shared" si="1"/>
        <v>23030</v>
      </c>
      <c r="H11" s="114">
        <f t="shared" si="1"/>
        <v>22322</v>
      </c>
      <c r="I11" s="114"/>
      <c r="J11" s="114">
        <f t="shared" si="2"/>
        <v>45472</v>
      </c>
      <c r="K11" s="114">
        <f t="shared" si="2"/>
        <v>23216</v>
      </c>
      <c r="L11" s="114">
        <f t="shared" si="2"/>
        <v>22256</v>
      </c>
      <c r="M11" s="114"/>
      <c r="N11" s="114">
        <f t="shared" si="3"/>
        <v>41529</v>
      </c>
      <c r="O11" s="114">
        <f t="shared" si="3"/>
        <v>21026</v>
      </c>
      <c r="P11" s="114">
        <f t="shared" si="3"/>
        <v>20503</v>
      </c>
      <c r="Q11" s="114"/>
      <c r="R11" s="114">
        <f t="shared" si="4"/>
        <v>32067</v>
      </c>
      <c r="S11" s="114">
        <f t="shared" si="4"/>
        <v>15907</v>
      </c>
      <c r="T11" s="114">
        <f t="shared" si="4"/>
        <v>16160</v>
      </c>
      <c r="U11" s="114"/>
      <c r="V11" s="114">
        <f t="shared" si="5"/>
        <v>30239</v>
      </c>
      <c r="W11" s="114">
        <f t="shared" si="5"/>
        <v>14929</v>
      </c>
      <c r="X11" s="114">
        <f t="shared" si="5"/>
        <v>15310</v>
      </c>
      <c r="Y11" s="114"/>
      <c r="Z11" s="114">
        <f t="shared" si="6"/>
        <v>457</v>
      </c>
      <c r="AA11" s="114">
        <f t="shared" si="6"/>
        <v>190</v>
      </c>
      <c r="AB11" s="114">
        <f t="shared" si="6"/>
        <v>267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26448</v>
      </c>
      <c r="C12" s="114">
        <f>+C18+C24</f>
        <v>13483</v>
      </c>
      <c r="D12" s="114">
        <f>+D18+D24</f>
        <v>12965</v>
      </c>
      <c r="E12" s="114"/>
      <c r="F12" s="114">
        <f t="shared" si="1"/>
        <v>5344</v>
      </c>
      <c r="G12" s="114">
        <f t="shared" si="1"/>
        <v>2774</v>
      </c>
      <c r="H12" s="114">
        <f t="shared" si="1"/>
        <v>2570</v>
      </c>
      <c r="I12" s="114"/>
      <c r="J12" s="114">
        <f t="shared" si="2"/>
        <v>5275</v>
      </c>
      <c r="K12" s="114">
        <f t="shared" si="2"/>
        <v>2658</v>
      </c>
      <c r="L12" s="114">
        <f t="shared" si="2"/>
        <v>2617</v>
      </c>
      <c r="M12" s="114"/>
      <c r="N12" s="114">
        <f t="shared" si="3"/>
        <v>5420</v>
      </c>
      <c r="O12" s="114">
        <f t="shared" si="3"/>
        <v>2746</v>
      </c>
      <c r="P12" s="114">
        <f t="shared" si="3"/>
        <v>2674</v>
      </c>
      <c r="Q12" s="114"/>
      <c r="R12" s="114">
        <f t="shared" si="4"/>
        <v>5127</v>
      </c>
      <c r="S12" s="114">
        <f t="shared" si="4"/>
        <v>2677</v>
      </c>
      <c r="T12" s="114">
        <f t="shared" si="4"/>
        <v>2450</v>
      </c>
      <c r="U12" s="114"/>
      <c r="V12" s="114">
        <f t="shared" si="5"/>
        <v>4852</v>
      </c>
      <c r="W12" s="114">
        <f t="shared" si="5"/>
        <v>2432</v>
      </c>
      <c r="X12" s="114">
        <f t="shared" si="5"/>
        <v>2420</v>
      </c>
      <c r="Y12" s="114"/>
      <c r="Z12" s="114">
        <f t="shared" si="6"/>
        <v>430</v>
      </c>
      <c r="AA12" s="114">
        <f t="shared" si="6"/>
        <v>196</v>
      </c>
      <c r="AB12" s="114">
        <f t="shared" si="6"/>
        <v>234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8844</v>
      </c>
      <c r="C13" s="114">
        <f>+C19</f>
        <v>3969</v>
      </c>
      <c r="D13" s="114">
        <f>+D19</f>
        <v>4875</v>
      </c>
      <c r="E13" s="114"/>
      <c r="F13" s="114">
        <f>+F19</f>
        <v>2085</v>
      </c>
      <c r="G13" s="114">
        <f>+G19</f>
        <v>965</v>
      </c>
      <c r="H13" s="114">
        <f>+H19</f>
        <v>1120</v>
      </c>
      <c r="I13" s="114"/>
      <c r="J13" s="114">
        <f>+J19</f>
        <v>1910</v>
      </c>
      <c r="K13" s="114">
        <f>+K19</f>
        <v>870</v>
      </c>
      <c r="L13" s="114">
        <f>+L19</f>
        <v>1040</v>
      </c>
      <c r="M13" s="114"/>
      <c r="N13" s="114">
        <f>+N19</f>
        <v>1815</v>
      </c>
      <c r="O13" s="114">
        <f>+O19</f>
        <v>831</v>
      </c>
      <c r="P13" s="114">
        <f>+P19</f>
        <v>984</v>
      </c>
      <c r="Q13" s="114"/>
      <c r="R13" s="114">
        <f>+R19</f>
        <v>1610</v>
      </c>
      <c r="S13" s="114">
        <f>+S19</f>
        <v>704</v>
      </c>
      <c r="T13" s="114">
        <f>+T19</f>
        <v>906</v>
      </c>
      <c r="U13" s="114"/>
      <c r="V13" s="114">
        <f>+V19</f>
        <v>1424</v>
      </c>
      <c r="W13" s="114">
        <f>+W19</f>
        <v>599</v>
      </c>
      <c r="X13" s="114">
        <f>+X19</f>
        <v>825</v>
      </c>
      <c r="Y13" s="114"/>
      <c r="Z13" s="114">
        <f>+Z19</f>
        <v>0</v>
      </c>
      <c r="AA13" s="114">
        <f>+AA19</f>
        <v>0</v>
      </c>
      <c r="AB13" s="114">
        <f>+AB19</f>
        <v>0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2">
        <v>181242</v>
      </c>
      <c r="C16" s="262">
        <v>90947</v>
      </c>
      <c r="D16" s="262">
        <v>90295</v>
      </c>
      <c r="E16" s="262"/>
      <c r="F16" s="262">
        <v>41367</v>
      </c>
      <c r="G16" s="262">
        <v>21036</v>
      </c>
      <c r="H16" s="262">
        <v>20331</v>
      </c>
      <c r="I16" s="262"/>
      <c r="J16" s="262">
        <v>41348</v>
      </c>
      <c r="K16" s="262">
        <v>20931</v>
      </c>
      <c r="L16" s="262">
        <v>20417</v>
      </c>
      <c r="M16" s="262"/>
      <c r="N16" s="262">
        <v>38603</v>
      </c>
      <c r="O16" s="262">
        <v>19430</v>
      </c>
      <c r="P16" s="262">
        <v>19173</v>
      </c>
      <c r="Q16" s="262"/>
      <c r="R16" s="262">
        <v>30485</v>
      </c>
      <c r="S16" s="262">
        <v>15147</v>
      </c>
      <c r="T16" s="262">
        <v>15338</v>
      </c>
      <c r="U16" s="262"/>
      <c r="V16" s="262">
        <v>28581</v>
      </c>
      <c r="W16" s="262">
        <v>14027</v>
      </c>
      <c r="X16" s="262">
        <v>14554</v>
      </c>
      <c r="Y16" s="262"/>
      <c r="Z16" s="262">
        <v>858</v>
      </c>
      <c r="AA16" s="262">
        <v>376</v>
      </c>
      <c r="AB16" s="262">
        <v>482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3">
        <v>146667</v>
      </c>
      <c r="C17" s="263">
        <v>73847</v>
      </c>
      <c r="D17" s="263">
        <v>72820</v>
      </c>
      <c r="E17" s="263"/>
      <c r="F17" s="263">
        <v>34106</v>
      </c>
      <c r="G17" s="263">
        <v>17382</v>
      </c>
      <c r="H17" s="263">
        <v>16724</v>
      </c>
      <c r="I17" s="263"/>
      <c r="J17" s="263">
        <v>34311</v>
      </c>
      <c r="K17" s="263">
        <v>17478</v>
      </c>
      <c r="L17" s="263">
        <v>16833</v>
      </c>
      <c r="M17" s="263"/>
      <c r="N17" s="263">
        <v>31501</v>
      </c>
      <c r="O17" s="263">
        <v>15913</v>
      </c>
      <c r="P17" s="263">
        <v>15588</v>
      </c>
      <c r="Q17" s="263"/>
      <c r="R17" s="263">
        <v>23874</v>
      </c>
      <c r="S17" s="263">
        <v>11832</v>
      </c>
      <c r="T17" s="263">
        <v>12042</v>
      </c>
      <c r="U17" s="263"/>
      <c r="V17" s="263">
        <v>22431</v>
      </c>
      <c r="W17" s="263">
        <v>11055</v>
      </c>
      <c r="X17" s="263">
        <v>11376</v>
      </c>
      <c r="Y17" s="263"/>
      <c r="Z17" s="263">
        <v>444</v>
      </c>
      <c r="AA17" s="263">
        <v>187</v>
      </c>
      <c r="AB17" s="263">
        <v>257</v>
      </c>
    </row>
    <row r="18" spans="1:33" ht="15" customHeight="1" x14ac:dyDescent="0.2">
      <c r="A18" s="115" t="s">
        <v>74</v>
      </c>
      <c r="B18" s="263">
        <v>25731</v>
      </c>
      <c r="C18" s="263">
        <v>13131</v>
      </c>
      <c r="D18" s="263">
        <v>12600</v>
      </c>
      <c r="E18" s="263"/>
      <c r="F18" s="263">
        <v>5176</v>
      </c>
      <c r="G18" s="263">
        <v>2689</v>
      </c>
      <c r="H18" s="263">
        <v>2487</v>
      </c>
      <c r="I18" s="263"/>
      <c r="J18" s="263">
        <v>5127</v>
      </c>
      <c r="K18" s="263">
        <v>2583</v>
      </c>
      <c r="L18" s="263">
        <v>2544</v>
      </c>
      <c r="M18" s="263"/>
      <c r="N18" s="263">
        <v>5287</v>
      </c>
      <c r="O18" s="263">
        <v>2686</v>
      </c>
      <c r="P18" s="263">
        <v>2601</v>
      </c>
      <c r="Q18" s="263"/>
      <c r="R18" s="263">
        <v>5001</v>
      </c>
      <c r="S18" s="263">
        <v>2611</v>
      </c>
      <c r="T18" s="263">
        <v>2390</v>
      </c>
      <c r="U18" s="263"/>
      <c r="V18" s="263">
        <v>4726</v>
      </c>
      <c r="W18" s="263">
        <v>2373</v>
      </c>
      <c r="X18" s="263">
        <v>2353</v>
      </c>
      <c r="Y18" s="263"/>
      <c r="Z18" s="263">
        <v>414</v>
      </c>
      <c r="AA18" s="263">
        <v>189</v>
      </c>
      <c r="AB18" s="263">
        <v>225</v>
      </c>
    </row>
    <row r="19" spans="1:33" ht="15" customHeight="1" x14ac:dyDescent="0.2">
      <c r="A19" s="115" t="s">
        <v>245</v>
      </c>
      <c r="B19" s="263">
        <v>8844</v>
      </c>
      <c r="C19" s="263">
        <v>3969</v>
      </c>
      <c r="D19" s="263">
        <v>4875</v>
      </c>
      <c r="E19" s="263"/>
      <c r="F19" s="263">
        <v>2085</v>
      </c>
      <c r="G19" s="263">
        <v>965</v>
      </c>
      <c r="H19" s="263">
        <v>1120</v>
      </c>
      <c r="I19" s="263"/>
      <c r="J19" s="263">
        <v>1910</v>
      </c>
      <c r="K19" s="263">
        <v>870</v>
      </c>
      <c r="L19" s="263">
        <v>1040</v>
      </c>
      <c r="M19" s="263"/>
      <c r="N19" s="263">
        <v>1815</v>
      </c>
      <c r="O19" s="263">
        <v>831</v>
      </c>
      <c r="P19" s="263">
        <v>984</v>
      </c>
      <c r="Q19" s="263"/>
      <c r="R19" s="263">
        <v>1610</v>
      </c>
      <c r="S19" s="263">
        <v>704</v>
      </c>
      <c r="T19" s="263">
        <v>906</v>
      </c>
      <c r="U19" s="263"/>
      <c r="V19" s="263">
        <v>1424</v>
      </c>
      <c r="W19" s="263">
        <v>599</v>
      </c>
      <c r="X19" s="263">
        <v>825</v>
      </c>
      <c r="Y19" s="263"/>
      <c r="Z19" s="263">
        <v>0</v>
      </c>
      <c r="AA19" s="263">
        <v>0</v>
      </c>
      <c r="AB19" s="263">
        <v>0</v>
      </c>
    </row>
    <row r="20" spans="1:33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3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</row>
    <row r="22" spans="1:33" s="162" customFormat="1" ht="15" customHeight="1" x14ac:dyDescent="0.2">
      <c r="A22" s="136" t="s">
        <v>19</v>
      </c>
      <c r="B22" s="262">
        <v>49166</v>
      </c>
      <c r="C22" s="262">
        <v>24803</v>
      </c>
      <c r="D22" s="262">
        <v>24363</v>
      </c>
      <c r="E22" s="262"/>
      <c r="F22" s="262">
        <v>11414</v>
      </c>
      <c r="G22" s="262">
        <v>5733</v>
      </c>
      <c r="H22" s="262">
        <v>5681</v>
      </c>
      <c r="I22" s="262"/>
      <c r="J22" s="262">
        <v>11309</v>
      </c>
      <c r="K22" s="262">
        <v>5813</v>
      </c>
      <c r="L22" s="262">
        <v>5496</v>
      </c>
      <c r="M22" s="262"/>
      <c r="N22" s="262">
        <v>10161</v>
      </c>
      <c r="O22" s="262">
        <v>5173</v>
      </c>
      <c r="P22" s="262">
        <v>4988</v>
      </c>
      <c r="Q22" s="262"/>
      <c r="R22" s="262">
        <v>8319</v>
      </c>
      <c r="S22" s="262">
        <v>4141</v>
      </c>
      <c r="T22" s="262">
        <v>4178</v>
      </c>
      <c r="U22" s="262"/>
      <c r="V22" s="262">
        <v>7934</v>
      </c>
      <c r="W22" s="262">
        <v>3933</v>
      </c>
      <c r="X22" s="262">
        <v>4001</v>
      </c>
      <c r="Y22" s="262"/>
      <c r="Z22" s="262">
        <v>29</v>
      </c>
      <c r="AA22" s="262">
        <v>10</v>
      </c>
      <c r="AB22" s="262">
        <v>19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3">
        <v>48449</v>
      </c>
      <c r="C23" s="263">
        <v>24451</v>
      </c>
      <c r="D23" s="263">
        <v>23998</v>
      </c>
      <c r="E23" s="263"/>
      <c r="F23" s="263">
        <v>11246</v>
      </c>
      <c r="G23" s="263">
        <v>5648</v>
      </c>
      <c r="H23" s="263">
        <v>5598</v>
      </c>
      <c r="I23" s="263"/>
      <c r="J23" s="263">
        <v>11161</v>
      </c>
      <c r="K23" s="263">
        <v>5738</v>
      </c>
      <c r="L23" s="263">
        <v>5423</v>
      </c>
      <c r="M23" s="263"/>
      <c r="N23" s="263">
        <v>10028</v>
      </c>
      <c r="O23" s="263">
        <v>5113</v>
      </c>
      <c r="P23" s="263">
        <v>4915</v>
      </c>
      <c r="Q23" s="263"/>
      <c r="R23" s="263">
        <v>8193</v>
      </c>
      <c r="S23" s="263">
        <v>4075</v>
      </c>
      <c r="T23" s="263">
        <v>4118</v>
      </c>
      <c r="U23" s="263"/>
      <c r="V23" s="263">
        <v>7808</v>
      </c>
      <c r="W23" s="263">
        <v>3874</v>
      </c>
      <c r="X23" s="263">
        <v>3934</v>
      </c>
      <c r="Y23" s="263"/>
      <c r="Z23" s="263">
        <v>13</v>
      </c>
      <c r="AA23" s="263">
        <v>3</v>
      </c>
      <c r="AB23" s="263">
        <v>10</v>
      </c>
    </row>
    <row r="24" spans="1:33" ht="15" customHeight="1" x14ac:dyDescent="0.2">
      <c r="A24" s="115" t="s">
        <v>74</v>
      </c>
      <c r="B24" s="263">
        <v>717</v>
      </c>
      <c r="C24" s="263">
        <v>352</v>
      </c>
      <c r="D24" s="263">
        <v>365</v>
      </c>
      <c r="E24" s="263"/>
      <c r="F24" s="263">
        <v>168</v>
      </c>
      <c r="G24" s="263">
        <v>85</v>
      </c>
      <c r="H24" s="263">
        <v>83</v>
      </c>
      <c r="I24" s="263"/>
      <c r="J24" s="263">
        <v>148</v>
      </c>
      <c r="K24" s="263">
        <v>75</v>
      </c>
      <c r="L24" s="263">
        <v>73</v>
      </c>
      <c r="M24" s="263"/>
      <c r="N24" s="263">
        <v>133</v>
      </c>
      <c r="O24" s="263">
        <v>60</v>
      </c>
      <c r="P24" s="263">
        <v>73</v>
      </c>
      <c r="Q24" s="263"/>
      <c r="R24" s="263">
        <v>126</v>
      </c>
      <c r="S24" s="263">
        <v>66</v>
      </c>
      <c r="T24" s="263">
        <v>60</v>
      </c>
      <c r="U24" s="263"/>
      <c r="V24" s="263">
        <v>126</v>
      </c>
      <c r="W24" s="263">
        <v>59</v>
      </c>
      <c r="X24" s="263">
        <v>67</v>
      </c>
      <c r="Y24" s="263"/>
      <c r="Z24" s="263">
        <v>16</v>
      </c>
      <c r="AA24" s="263">
        <v>7</v>
      </c>
      <c r="AB24" s="263">
        <v>9</v>
      </c>
    </row>
    <row r="25" spans="1:33" ht="15" customHeight="1" thickBot="1" x14ac:dyDescent="0.25">
      <c r="A25" s="119" t="s">
        <v>245</v>
      </c>
      <c r="B25" s="243">
        <v>0</v>
      </c>
      <c r="C25" s="243">
        <v>0</v>
      </c>
      <c r="D25" s="243">
        <v>0</v>
      </c>
      <c r="E25" s="243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243"/>
      <c r="R25" s="243">
        <v>0</v>
      </c>
      <c r="S25" s="243">
        <v>0</v>
      </c>
      <c r="T25" s="243">
        <v>0</v>
      </c>
      <c r="U25" s="243"/>
      <c r="V25" s="243">
        <v>0</v>
      </c>
      <c r="W25" s="243">
        <v>0</v>
      </c>
      <c r="X25" s="243">
        <v>0</v>
      </c>
      <c r="Y25" s="243"/>
      <c r="Z25" s="243">
        <v>0</v>
      </c>
      <c r="AA25" s="243">
        <v>0</v>
      </c>
      <c r="AB25" s="243"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</sheetData>
  <mergeCells count="16"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  <mergeCell ref="A27:AB2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46" zoomScaleNormal="100" zoomScaleSheetLayoutView="50" workbookViewId="0">
      <selection sqref="A1:B1"/>
    </sheetView>
  </sheetViews>
  <sheetFormatPr baseColWidth="10" defaultRowHeight="15" customHeight="1" x14ac:dyDescent="0.25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37" t="s">
        <v>274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138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95"/>
      <c r="AE3" s="95"/>
      <c r="AF3" s="95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s="170" customFormat="1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44" t="s">
        <v>421</v>
      </c>
      <c r="B10" s="344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172567</v>
      </c>
      <c r="C12" s="151">
        <f t="shared" si="0"/>
        <v>82656</v>
      </c>
      <c r="D12" s="151">
        <f t="shared" si="0"/>
        <v>89911</v>
      </c>
      <c r="E12" s="151"/>
      <c r="F12" s="151">
        <f t="shared" ref="F12:H14" si="1">+F18+F24</f>
        <v>38983</v>
      </c>
      <c r="G12" s="151">
        <f t="shared" si="1"/>
        <v>18972</v>
      </c>
      <c r="H12" s="151">
        <f t="shared" si="1"/>
        <v>20011</v>
      </c>
      <c r="I12" s="151"/>
      <c r="J12" s="151">
        <f t="shared" ref="J12:L14" si="2">+J18+J24</f>
        <v>37079</v>
      </c>
      <c r="K12" s="151">
        <f t="shared" si="2"/>
        <v>17877</v>
      </c>
      <c r="L12" s="151">
        <f t="shared" si="2"/>
        <v>19202</v>
      </c>
      <c r="M12" s="151"/>
      <c r="N12" s="151">
        <f t="shared" ref="N12:P14" si="3">+N18+N24</f>
        <v>37617</v>
      </c>
      <c r="O12" s="151">
        <f t="shared" si="3"/>
        <v>17975</v>
      </c>
      <c r="P12" s="151">
        <f t="shared" si="3"/>
        <v>19642</v>
      </c>
      <c r="Q12" s="151"/>
      <c r="R12" s="151">
        <f t="shared" ref="R12:T14" si="4">+R18+R24</f>
        <v>27052</v>
      </c>
      <c r="S12" s="151">
        <f t="shared" si="4"/>
        <v>12708</v>
      </c>
      <c r="T12" s="151">
        <f t="shared" si="4"/>
        <v>14344</v>
      </c>
      <c r="U12" s="151"/>
      <c r="V12" s="151">
        <f t="shared" ref="V12:X14" si="5">+V18+V24</f>
        <v>30954</v>
      </c>
      <c r="W12" s="151">
        <f t="shared" si="5"/>
        <v>14740</v>
      </c>
      <c r="X12" s="151">
        <f t="shared" si="5"/>
        <v>16214</v>
      </c>
      <c r="Y12" s="151"/>
      <c r="Z12" s="151">
        <f t="shared" ref="Z12:AB14" si="6">+Z18+Z24</f>
        <v>882</v>
      </c>
      <c r="AA12" s="151">
        <f t="shared" si="6"/>
        <v>384</v>
      </c>
      <c r="AB12" s="151">
        <f t="shared" si="6"/>
        <v>498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142184</v>
      </c>
      <c r="C13" s="114">
        <f t="shared" si="0"/>
        <v>68026</v>
      </c>
      <c r="D13" s="114">
        <f t="shared" si="0"/>
        <v>74158</v>
      </c>
      <c r="E13" s="114"/>
      <c r="F13" s="114">
        <f t="shared" si="1"/>
        <v>32692</v>
      </c>
      <c r="G13" s="114">
        <f t="shared" si="1"/>
        <v>15861</v>
      </c>
      <c r="H13" s="114">
        <f t="shared" si="1"/>
        <v>16831</v>
      </c>
      <c r="I13" s="114"/>
      <c r="J13" s="114">
        <f t="shared" si="2"/>
        <v>30964</v>
      </c>
      <c r="K13" s="114">
        <f t="shared" si="2"/>
        <v>14971</v>
      </c>
      <c r="L13" s="114">
        <f t="shared" si="2"/>
        <v>15993</v>
      </c>
      <c r="M13" s="114"/>
      <c r="N13" s="114">
        <f t="shared" si="3"/>
        <v>31387</v>
      </c>
      <c r="O13" s="114">
        <f t="shared" si="3"/>
        <v>14987</v>
      </c>
      <c r="P13" s="114">
        <f t="shared" si="3"/>
        <v>16400</v>
      </c>
      <c r="Q13" s="114"/>
      <c r="R13" s="114">
        <f t="shared" si="4"/>
        <v>21573</v>
      </c>
      <c r="S13" s="114">
        <f t="shared" si="4"/>
        <v>10066</v>
      </c>
      <c r="T13" s="114">
        <f t="shared" si="4"/>
        <v>11507</v>
      </c>
      <c r="U13" s="114"/>
      <c r="V13" s="114">
        <f t="shared" si="5"/>
        <v>25116</v>
      </c>
      <c r="W13" s="114">
        <f t="shared" si="5"/>
        <v>11953</v>
      </c>
      <c r="X13" s="114">
        <f t="shared" si="5"/>
        <v>13163</v>
      </c>
      <c r="Y13" s="114"/>
      <c r="Z13" s="114">
        <f t="shared" si="6"/>
        <v>452</v>
      </c>
      <c r="AA13" s="114">
        <f t="shared" si="6"/>
        <v>188</v>
      </c>
      <c r="AB13" s="114">
        <f t="shared" si="6"/>
        <v>264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23301</v>
      </c>
      <c r="C14" s="114">
        <f>+C20+C26</f>
        <v>11561</v>
      </c>
      <c r="D14" s="114">
        <f>+D20+D26</f>
        <v>11740</v>
      </c>
      <c r="E14" s="114"/>
      <c r="F14" s="114">
        <f t="shared" si="1"/>
        <v>4713</v>
      </c>
      <c r="G14" s="114">
        <f t="shared" si="1"/>
        <v>2405</v>
      </c>
      <c r="H14" s="114">
        <f t="shared" si="1"/>
        <v>2308</v>
      </c>
      <c r="I14" s="114"/>
      <c r="J14" s="114">
        <f t="shared" si="2"/>
        <v>4603</v>
      </c>
      <c r="K14" s="114">
        <f t="shared" si="2"/>
        <v>2252</v>
      </c>
      <c r="L14" s="114">
        <f t="shared" si="2"/>
        <v>2351</v>
      </c>
      <c r="M14" s="114"/>
      <c r="N14" s="114">
        <f t="shared" si="3"/>
        <v>4791</v>
      </c>
      <c r="O14" s="114">
        <f t="shared" si="3"/>
        <v>2356</v>
      </c>
      <c r="P14" s="114">
        <f t="shared" si="3"/>
        <v>2435</v>
      </c>
      <c r="Q14" s="114"/>
      <c r="R14" s="114">
        <f t="shared" si="4"/>
        <v>4233</v>
      </c>
      <c r="S14" s="114">
        <f t="shared" si="4"/>
        <v>2102</v>
      </c>
      <c r="T14" s="114">
        <f t="shared" si="4"/>
        <v>2131</v>
      </c>
      <c r="U14" s="114"/>
      <c r="V14" s="114">
        <f t="shared" si="5"/>
        <v>4531</v>
      </c>
      <c r="W14" s="114">
        <f t="shared" si="5"/>
        <v>2250</v>
      </c>
      <c r="X14" s="114">
        <f t="shared" si="5"/>
        <v>2281</v>
      </c>
      <c r="Y14" s="114"/>
      <c r="Z14" s="114">
        <f t="shared" si="6"/>
        <v>430</v>
      </c>
      <c r="AA14" s="114">
        <f t="shared" si="6"/>
        <v>196</v>
      </c>
      <c r="AB14" s="114">
        <f t="shared" si="6"/>
        <v>234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7082</v>
      </c>
      <c r="C15" s="114">
        <f>+C21</f>
        <v>3069</v>
      </c>
      <c r="D15" s="114">
        <f>+D21</f>
        <v>4013</v>
      </c>
      <c r="E15" s="114"/>
      <c r="F15" s="114">
        <f>+F21</f>
        <v>1578</v>
      </c>
      <c r="G15" s="114">
        <f>+G21</f>
        <v>706</v>
      </c>
      <c r="H15" s="114">
        <f>+H21</f>
        <v>872</v>
      </c>
      <c r="I15" s="114"/>
      <c r="J15" s="114">
        <f>+J21</f>
        <v>1512</v>
      </c>
      <c r="K15" s="114">
        <f>+K21</f>
        <v>654</v>
      </c>
      <c r="L15" s="114">
        <f>+L21</f>
        <v>858</v>
      </c>
      <c r="M15" s="114"/>
      <c r="N15" s="114">
        <f>+N21</f>
        <v>1439</v>
      </c>
      <c r="O15" s="114">
        <f>+O21</f>
        <v>632</v>
      </c>
      <c r="P15" s="114">
        <f>+P21</f>
        <v>807</v>
      </c>
      <c r="Q15" s="114"/>
      <c r="R15" s="114">
        <f>+R21</f>
        <v>1246</v>
      </c>
      <c r="S15" s="114">
        <f>+S21</f>
        <v>540</v>
      </c>
      <c r="T15" s="114">
        <f>+T21</f>
        <v>706</v>
      </c>
      <c r="U15" s="114"/>
      <c r="V15" s="114">
        <f>+V21</f>
        <v>1307</v>
      </c>
      <c r="W15" s="114">
        <f>+W21</f>
        <v>537</v>
      </c>
      <c r="X15" s="114">
        <f>+X21</f>
        <v>770</v>
      </c>
      <c r="Y15" s="114"/>
      <c r="Z15" s="114">
        <f>+Z21</f>
        <v>0</v>
      </c>
      <c r="AA15" s="114">
        <f>+AA21</f>
        <v>0</v>
      </c>
      <c r="AB15" s="114">
        <f>+AB21</f>
        <v>0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2">
        <v>134060</v>
      </c>
      <c r="C18" s="262">
        <v>64510</v>
      </c>
      <c r="D18" s="262">
        <v>69550</v>
      </c>
      <c r="E18" s="262"/>
      <c r="F18" s="262">
        <v>29945</v>
      </c>
      <c r="G18" s="262">
        <v>14692</v>
      </c>
      <c r="H18" s="262">
        <v>15253</v>
      </c>
      <c r="I18" s="262"/>
      <c r="J18" s="262">
        <v>28592</v>
      </c>
      <c r="K18" s="262">
        <v>13828</v>
      </c>
      <c r="L18" s="262">
        <v>14764</v>
      </c>
      <c r="M18" s="262"/>
      <c r="N18" s="262">
        <v>29577</v>
      </c>
      <c r="O18" s="262">
        <v>14164</v>
      </c>
      <c r="P18" s="262">
        <v>15413</v>
      </c>
      <c r="Q18" s="262"/>
      <c r="R18" s="262">
        <v>20896</v>
      </c>
      <c r="S18" s="262">
        <v>9899</v>
      </c>
      <c r="T18" s="262">
        <v>10997</v>
      </c>
      <c r="U18" s="262"/>
      <c r="V18" s="262">
        <v>24197</v>
      </c>
      <c r="W18" s="262">
        <v>11553</v>
      </c>
      <c r="X18" s="262">
        <v>12644</v>
      </c>
      <c r="Y18" s="262"/>
      <c r="Z18" s="262">
        <v>853</v>
      </c>
      <c r="AA18" s="262">
        <v>374</v>
      </c>
      <c r="AB18" s="262">
        <v>479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3">
        <v>104347</v>
      </c>
      <c r="C19" s="263">
        <v>50204</v>
      </c>
      <c r="D19" s="263">
        <v>54143</v>
      </c>
      <c r="E19" s="263"/>
      <c r="F19" s="263">
        <v>23815</v>
      </c>
      <c r="G19" s="263">
        <v>11661</v>
      </c>
      <c r="H19" s="263">
        <v>12154</v>
      </c>
      <c r="I19" s="263"/>
      <c r="J19" s="263">
        <v>22609</v>
      </c>
      <c r="K19" s="263">
        <v>10990</v>
      </c>
      <c r="L19" s="263">
        <v>11619</v>
      </c>
      <c r="M19" s="263"/>
      <c r="N19" s="263">
        <v>23473</v>
      </c>
      <c r="O19" s="263">
        <v>11230</v>
      </c>
      <c r="P19" s="263">
        <v>12243</v>
      </c>
      <c r="Q19" s="263"/>
      <c r="R19" s="263">
        <v>15531</v>
      </c>
      <c r="S19" s="263">
        <v>7316</v>
      </c>
      <c r="T19" s="263">
        <v>8215</v>
      </c>
      <c r="U19" s="263"/>
      <c r="V19" s="263">
        <v>18480</v>
      </c>
      <c r="W19" s="263">
        <v>8822</v>
      </c>
      <c r="X19" s="263">
        <v>9658</v>
      </c>
      <c r="Y19" s="263"/>
      <c r="Z19" s="263">
        <v>439</v>
      </c>
      <c r="AA19" s="263">
        <v>185</v>
      </c>
      <c r="AB19" s="263">
        <v>254</v>
      </c>
    </row>
    <row r="20" spans="1:33" ht="15" customHeight="1" x14ac:dyDescent="0.2">
      <c r="A20" s="115" t="s">
        <v>74</v>
      </c>
      <c r="B20" s="263">
        <v>22631</v>
      </c>
      <c r="C20" s="263">
        <v>11237</v>
      </c>
      <c r="D20" s="263">
        <v>11394</v>
      </c>
      <c r="E20" s="263"/>
      <c r="F20" s="263">
        <v>4552</v>
      </c>
      <c r="G20" s="263">
        <v>2325</v>
      </c>
      <c r="H20" s="263">
        <v>2227</v>
      </c>
      <c r="I20" s="263"/>
      <c r="J20" s="263">
        <v>4471</v>
      </c>
      <c r="K20" s="263">
        <v>2184</v>
      </c>
      <c r="L20" s="263">
        <v>2287</v>
      </c>
      <c r="M20" s="263"/>
      <c r="N20" s="263">
        <v>4665</v>
      </c>
      <c r="O20" s="263">
        <v>2302</v>
      </c>
      <c r="P20" s="263">
        <v>2363</v>
      </c>
      <c r="Q20" s="263"/>
      <c r="R20" s="263">
        <v>4119</v>
      </c>
      <c r="S20" s="263">
        <v>2043</v>
      </c>
      <c r="T20" s="263">
        <v>2076</v>
      </c>
      <c r="U20" s="263"/>
      <c r="V20" s="263">
        <v>4410</v>
      </c>
      <c r="W20" s="263">
        <v>2194</v>
      </c>
      <c r="X20" s="263">
        <v>2216</v>
      </c>
      <c r="Y20" s="263"/>
      <c r="Z20" s="263">
        <v>414</v>
      </c>
      <c r="AA20" s="263">
        <v>189</v>
      </c>
      <c r="AB20" s="263">
        <v>225</v>
      </c>
    </row>
    <row r="21" spans="1:33" ht="15" customHeight="1" x14ac:dyDescent="0.2">
      <c r="A21" s="115" t="s">
        <v>245</v>
      </c>
      <c r="B21" s="263">
        <v>7082</v>
      </c>
      <c r="C21" s="263">
        <v>3069</v>
      </c>
      <c r="D21" s="263">
        <v>4013</v>
      </c>
      <c r="E21" s="263"/>
      <c r="F21" s="263">
        <v>1578</v>
      </c>
      <c r="G21" s="263">
        <v>706</v>
      </c>
      <c r="H21" s="263">
        <v>872</v>
      </c>
      <c r="I21" s="263"/>
      <c r="J21" s="263">
        <v>1512</v>
      </c>
      <c r="K21" s="263">
        <v>654</v>
      </c>
      <c r="L21" s="263">
        <v>858</v>
      </c>
      <c r="M21" s="263"/>
      <c r="N21" s="263">
        <v>1439</v>
      </c>
      <c r="O21" s="263">
        <v>632</v>
      </c>
      <c r="P21" s="263">
        <v>807</v>
      </c>
      <c r="Q21" s="263"/>
      <c r="R21" s="263">
        <v>1246</v>
      </c>
      <c r="S21" s="263">
        <v>540</v>
      </c>
      <c r="T21" s="263">
        <v>706</v>
      </c>
      <c r="U21" s="263"/>
      <c r="V21" s="263">
        <v>1307</v>
      </c>
      <c r="W21" s="263">
        <v>537</v>
      </c>
      <c r="X21" s="263">
        <v>770</v>
      </c>
      <c r="Y21" s="263"/>
      <c r="Z21" s="263">
        <v>0</v>
      </c>
      <c r="AA21" s="263">
        <v>0</v>
      </c>
      <c r="AB21" s="263">
        <v>0</v>
      </c>
    </row>
    <row r="22" spans="1:33" ht="15" customHeight="1" x14ac:dyDescent="0.2">
      <c r="A22" s="115"/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</row>
    <row r="23" spans="1:33" ht="15" customHeight="1" x14ac:dyDescent="0.2">
      <c r="A23" s="124" t="s">
        <v>420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</row>
    <row r="24" spans="1:33" s="123" customFormat="1" ht="15" customHeight="1" x14ac:dyDescent="0.2">
      <c r="A24" s="136" t="s">
        <v>19</v>
      </c>
      <c r="B24" s="262">
        <v>38507</v>
      </c>
      <c r="C24" s="262">
        <v>18146</v>
      </c>
      <c r="D24" s="262">
        <v>20361</v>
      </c>
      <c r="E24" s="262"/>
      <c r="F24" s="262">
        <v>9038</v>
      </c>
      <c r="G24" s="262">
        <v>4280</v>
      </c>
      <c r="H24" s="262">
        <v>4758</v>
      </c>
      <c r="I24" s="262"/>
      <c r="J24" s="262">
        <v>8487</v>
      </c>
      <c r="K24" s="262">
        <v>4049</v>
      </c>
      <c r="L24" s="262">
        <v>4438</v>
      </c>
      <c r="M24" s="262"/>
      <c r="N24" s="262">
        <v>8040</v>
      </c>
      <c r="O24" s="262">
        <v>3811</v>
      </c>
      <c r="P24" s="262">
        <v>4229</v>
      </c>
      <c r="Q24" s="262"/>
      <c r="R24" s="262">
        <v>6156</v>
      </c>
      <c r="S24" s="262">
        <v>2809</v>
      </c>
      <c r="T24" s="262">
        <v>3347</v>
      </c>
      <c r="U24" s="262"/>
      <c r="V24" s="262">
        <v>6757</v>
      </c>
      <c r="W24" s="262">
        <v>3187</v>
      </c>
      <c r="X24" s="262">
        <v>3570</v>
      </c>
      <c r="Y24" s="262"/>
      <c r="Z24" s="262">
        <v>29</v>
      </c>
      <c r="AA24" s="262">
        <v>10</v>
      </c>
      <c r="AB24" s="262">
        <v>19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3">
        <v>37837</v>
      </c>
      <c r="C25" s="263">
        <v>17822</v>
      </c>
      <c r="D25" s="263">
        <v>20015</v>
      </c>
      <c r="E25" s="263"/>
      <c r="F25" s="263">
        <v>8877</v>
      </c>
      <c r="G25" s="263">
        <v>4200</v>
      </c>
      <c r="H25" s="263">
        <v>4677</v>
      </c>
      <c r="I25" s="263"/>
      <c r="J25" s="263">
        <v>8355</v>
      </c>
      <c r="K25" s="263">
        <v>3981</v>
      </c>
      <c r="L25" s="263">
        <v>4374</v>
      </c>
      <c r="M25" s="263"/>
      <c r="N25" s="263">
        <v>7914</v>
      </c>
      <c r="O25" s="263">
        <v>3757</v>
      </c>
      <c r="P25" s="263">
        <v>4157</v>
      </c>
      <c r="Q25" s="263"/>
      <c r="R25" s="263">
        <v>6042</v>
      </c>
      <c r="S25" s="263">
        <v>2750</v>
      </c>
      <c r="T25" s="263">
        <v>3292</v>
      </c>
      <c r="U25" s="263"/>
      <c r="V25" s="263">
        <v>6636</v>
      </c>
      <c r="W25" s="263">
        <v>3131</v>
      </c>
      <c r="X25" s="263">
        <v>3505</v>
      </c>
      <c r="Y25" s="263"/>
      <c r="Z25" s="263">
        <v>13</v>
      </c>
      <c r="AA25" s="263">
        <v>3</v>
      </c>
      <c r="AB25" s="263">
        <v>10</v>
      </c>
    </row>
    <row r="26" spans="1:33" ht="15" customHeight="1" x14ac:dyDescent="0.2">
      <c r="A26" s="115" t="s">
        <v>74</v>
      </c>
      <c r="B26" s="263">
        <v>670</v>
      </c>
      <c r="C26" s="263">
        <v>324</v>
      </c>
      <c r="D26" s="263">
        <v>346</v>
      </c>
      <c r="E26" s="263"/>
      <c r="F26" s="263">
        <v>161</v>
      </c>
      <c r="G26" s="263">
        <v>80</v>
      </c>
      <c r="H26" s="263">
        <v>81</v>
      </c>
      <c r="I26" s="263"/>
      <c r="J26" s="263">
        <v>132</v>
      </c>
      <c r="K26" s="263">
        <v>68</v>
      </c>
      <c r="L26" s="263">
        <v>64</v>
      </c>
      <c r="M26" s="263"/>
      <c r="N26" s="263">
        <v>126</v>
      </c>
      <c r="O26" s="263">
        <v>54</v>
      </c>
      <c r="P26" s="263">
        <v>72</v>
      </c>
      <c r="Q26" s="263"/>
      <c r="R26" s="263">
        <v>114</v>
      </c>
      <c r="S26" s="263">
        <v>59</v>
      </c>
      <c r="T26" s="263">
        <v>55</v>
      </c>
      <c r="U26" s="263"/>
      <c r="V26" s="263">
        <v>121</v>
      </c>
      <c r="W26" s="263">
        <v>56</v>
      </c>
      <c r="X26" s="263">
        <v>65</v>
      </c>
      <c r="Y26" s="263"/>
      <c r="Z26" s="263">
        <v>16</v>
      </c>
      <c r="AA26" s="263">
        <v>7</v>
      </c>
      <c r="AB26" s="263">
        <v>9</v>
      </c>
    </row>
    <row r="27" spans="1:33" ht="15" customHeight="1" x14ac:dyDescent="0.25">
      <c r="A27" s="115" t="s">
        <v>245</v>
      </c>
      <c r="B27" s="242">
        <v>0</v>
      </c>
      <c r="C27" s="242">
        <v>0</v>
      </c>
      <c r="D27" s="242">
        <v>0</v>
      </c>
      <c r="E27" s="242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242"/>
      <c r="R27" s="242">
        <v>0</v>
      </c>
      <c r="S27" s="242">
        <v>0</v>
      </c>
      <c r="T27" s="242">
        <v>0</v>
      </c>
      <c r="U27" s="242"/>
      <c r="V27" s="242">
        <v>0</v>
      </c>
      <c r="W27" s="242">
        <v>0</v>
      </c>
      <c r="X27" s="242">
        <v>0</v>
      </c>
      <c r="Y27" s="242"/>
      <c r="Z27" s="242">
        <v>0</v>
      </c>
      <c r="AA27" s="242">
        <v>0</v>
      </c>
      <c r="AB27" s="242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74.896270962813787</v>
      </c>
      <c r="C31" s="173">
        <f t="shared" ref="C31:D32" si="7">+C12/(C12+C62)*100</f>
        <v>71.409071274298057</v>
      </c>
      <c r="D31" s="173">
        <f t="shared" si="7"/>
        <v>78.416682656247275</v>
      </c>
      <c r="E31" s="173"/>
      <c r="F31" s="173">
        <f>+F12/(F12+F62)*100</f>
        <v>73.858017089482956</v>
      </c>
      <c r="G31" s="173">
        <f t="shared" ref="G31:H32" si="8">+G12/(G12+G62)*100</f>
        <v>70.873024767454893</v>
      </c>
      <c r="H31" s="173">
        <f t="shared" si="8"/>
        <v>76.92987851760725</v>
      </c>
      <c r="I31" s="173"/>
      <c r="J31" s="173">
        <f>+J12/(J12+J62)*100</f>
        <v>70.416089028998996</v>
      </c>
      <c r="K31" s="173">
        <f t="shared" ref="K31:L32" si="9">+K12/(K12+K62)*100</f>
        <v>66.844899790607244</v>
      </c>
      <c r="L31" s="173">
        <f t="shared" si="9"/>
        <v>74.101802184231857</v>
      </c>
      <c r="M31" s="173"/>
      <c r="N31" s="173">
        <f>+N12/(N12+N62)*100</f>
        <v>77.140923632187679</v>
      </c>
      <c r="O31" s="173">
        <f t="shared" ref="O31:P32" si="10">+O12/(O12+O62)*100</f>
        <v>73.060195911067765</v>
      </c>
      <c r="P31" s="173">
        <f t="shared" si="10"/>
        <v>81.296303960928768</v>
      </c>
      <c r="Q31" s="173"/>
      <c r="R31" s="173">
        <f>+R12/(R12+R62)*100</f>
        <v>69.714462426553965</v>
      </c>
      <c r="S31" s="173">
        <f t="shared" ref="S31:T32" si="11">+S12/(S12+S62)*100</f>
        <v>65.885524678556621</v>
      </c>
      <c r="T31" s="173">
        <f t="shared" si="11"/>
        <v>73.498667759786841</v>
      </c>
      <c r="U31" s="173"/>
      <c r="V31" s="173">
        <f>+V12/(V12+V62)*100</f>
        <v>84.77064220183486</v>
      </c>
      <c r="W31" s="173">
        <f t="shared" ref="W31:X32" si="12">+W12/(W12+W62)*100</f>
        <v>82.071269487750556</v>
      </c>
      <c r="X31" s="173">
        <f t="shared" si="12"/>
        <v>87.383454594448935</v>
      </c>
      <c r="Y31" s="173"/>
      <c r="Z31" s="173">
        <f>+Z12/(Z12+Z62)*100</f>
        <v>99.436302142051858</v>
      </c>
      <c r="AA31" s="173">
        <f t="shared" ref="AA31:AB32" si="13">+AA12/(AA12+AA62)*100</f>
        <v>99.481865284974091</v>
      </c>
      <c r="AB31" s="173">
        <f t="shared" si="13"/>
        <v>99.401197604790411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72.871522581438725</v>
      </c>
      <c r="C32" s="125">
        <f t="shared" si="7"/>
        <v>69.203849518810145</v>
      </c>
      <c r="D32" s="125">
        <f t="shared" si="7"/>
        <v>76.595261211758142</v>
      </c>
      <c r="E32" s="125"/>
      <c r="F32" s="125">
        <f>+F13/(F13+F63)*100</f>
        <v>72.085023813723765</v>
      </c>
      <c r="G32" s="125">
        <f t="shared" si="8"/>
        <v>68.871037776812855</v>
      </c>
      <c r="H32" s="125">
        <f t="shared" si="8"/>
        <v>75.400949735686766</v>
      </c>
      <c r="I32" s="125"/>
      <c r="J32" s="125">
        <f>+J13/(J13+J63)*100</f>
        <v>68.094651653764956</v>
      </c>
      <c r="K32" s="125">
        <f t="shared" si="9"/>
        <v>64.485699517574091</v>
      </c>
      <c r="L32" s="125">
        <f t="shared" si="9"/>
        <v>71.859273903666434</v>
      </c>
      <c r="M32" s="125"/>
      <c r="N32" s="125">
        <f>+N13/(N13+N63)*100</f>
        <v>75.578511401671122</v>
      </c>
      <c r="O32" s="125">
        <f t="shared" si="10"/>
        <v>71.278417197755161</v>
      </c>
      <c r="P32" s="125">
        <f t="shared" si="10"/>
        <v>79.988294395942063</v>
      </c>
      <c r="Q32" s="125"/>
      <c r="R32" s="125">
        <f>+R13/(R13+R63)*100</f>
        <v>67.274768453550379</v>
      </c>
      <c r="S32" s="125">
        <f t="shared" si="11"/>
        <v>63.280316841642048</v>
      </c>
      <c r="T32" s="125">
        <f t="shared" si="11"/>
        <v>71.206683168316829</v>
      </c>
      <c r="U32" s="125"/>
      <c r="V32" s="125">
        <f>+V13/(V13+V63)*100</f>
        <v>83.058302192532821</v>
      </c>
      <c r="W32" s="125">
        <f t="shared" si="12"/>
        <v>80.065644048496225</v>
      </c>
      <c r="X32" s="125">
        <f t="shared" si="12"/>
        <v>85.976485956890926</v>
      </c>
      <c r="Y32" s="125"/>
      <c r="Z32" s="125">
        <f>+Z13/(Z13+Z63)*100</f>
        <v>98.905908096280086</v>
      </c>
      <c r="AA32" s="125">
        <f t="shared" si="13"/>
        <v>98.94736842105263</v>
      </c>
      <c r="AB32" s="125">
        <f t="shared" si="13"/>
        <v>98.876404494382015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14">+B14/(B14+B64)*100</f>
        <v>88.101179673321241</v>
      </c>
      <c r="C33" s="125">
        <f t="shared" si="14"/>
        <v>85.745012237632579</v>
      </c>
      <c r="D33" s="125">
        <f t="shared" si="14"/>
        <v>90.551484766679522</v>
      </c>
      <c r="E33" s="125"/>
      <c r="F33" s="125">
        <f t="shared" ref="F33:H34" si="15">+F14/(F14+F64)*100</f>
        <v>88.192365269461078</v>
      </c>
      <c r="G33" s="125">
        <f t="shared" si="15"/>
        <v>86.697909156452781</v>
      </c>
      <c r="H33" s="125">
        <f t="shared" si="15"/>
        <v>89.805447470817128</v>
      </c>
      <c r="I33" s="125"/>
      <c r="J33" s="125">
        <f t="shared" ref="J33:L34" si="16">+J14/(J14+J64)*100</f>
        <v>87.260663507109001</v>
      </c>
      <c r="K33" s="125">
        <f t="shared" si="16"/>
        <v>84.725357411587666</v>
      </c>
      <c r="L33" s="125">
        <f t="shared" si="16"/>
        <v>89.835689721054649</v>
      </c>
      <c r="M33" s="125"/>
      <c r="N33" s="125">
        <f t="shared" ref="N33:P34" si="17">+N14/(N14+N64)*100</f>
        <v>88.394833948339482</v>
      </c>
      <c r="O33" s="125">
        <f t="shared" si="17"/>
        <v>85.797523670793879</v>
      </c>
      <c r="P33" s="125">
        <f t="shared" si="17"/>
        <v>91.062079281974576</v>
      </c>
      <c r="Q33" s="125"/>
      <c r="R33" s="125">
        <f t="shared" ref="R33:T34" si="18">+R14/(R14+R64)*100</f>
        <v>82.562902282036276</v>
      </c>
      <c r="S33" s="125">
        <f t="shared" si="18"/>
        <v>78.520732162868882</v>
      </c>
      <c r="T33" s="125">
        <f t="shared" si="18"/>
        <v>86.979591836734699</v>
      </c>
      <c r="U33" s="125"/>
      <c r="V33" s="125">
        <f t="shared" ref="V33:X34" si="19">+V14/(V14+V64)*100</f>
        <v>93.384171475680134</v>
      </c>
      <c r="W33" s="125">
        <f t="shared" si="19"/>
        <v>92.516447368421055</v>
      </c>
      <c r="X33" s="125">
        <f t="shared" si="19"/>
        <v>94.256198347107429</v>
      </c>
      <c r="Y33" s="125"/>
      <c r="Z33" s="125">
        <f t="shared" ref="Z33:AB33" si="20">+Z14/(Z14+Z64)*100</f>
        <v>100</v>
      </c>
      <c r="AA33" s="125">
        <f t="shared" si="20"/>
        <v>100</v>
      </c>
      <c r="AB33" s="125">
        <f t="shared" si="20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4"/>
        <v>80.076888285843509</v>
      </c>
      <c r="C34" s="125">
        <f t="shared" si="14"/>
        <v>77.324263038548764</v>
      </c>
      <c r="D34" s="125">
        <f t="shared" si="14"/>
        <v>82.317948717948724</v>
      </c>
      <c r="E34" s="125"/>
      <c r="F34" s="125">
        <f t="shared" si="15"/>
        <v>75.683453237410063</v>
      </c>
      <c r="G34" s="125">
        <f t="shared" si="15"/>
        <v>73.160621761658035</v>
      </c>
      <c r="H34" s="125">
        <f t="shared" si="15"/>
        <v>77.857142857142861</v>
      </c>
      <c r="I34" s="125"/>
      <c r="J34" s="125">
        <f t="shared" si="16"/>
        <v>79.162303664921467</v>
      </c>
      <c r="K34" s="125">
        <f t="shared" si="16"/>
        <v>75.172413793103445</v>
      </c>
      <c r="L34" s="125">
        <f t="shared" si="16"/>
        <v>82.5</v>
      </c>
      <c r="M34" s="125"/>
      <c r="N34" s="125">
        <f t="shared" si="17"/>
        <v>79.28374655647383</v>
      </c>
      <c r="O34" s="125">
        <f t="shared" si="17"/>
        <v>76.052948255114316</v>
      </c>
      <c r="P34" s="125">
        <f t="shared" si="17"/>
        <v>82.012195121951208</v>
      </c>
      <c r="Q34" s="125"/>
      <c r="R34" s="125">
        <f t="shared" si="18"/>
        <v>77.391304347826079</v>
      </c>
      <c r="S34" s="125">
        <f t="shared" si="18"/>
        <v>76.704545454545453</v>
      </c>
      <c r="T34" s="125">
        <f t="shared" si="18"/>
        <v>77.924944812362028</v>
      </c>
      <c r="U34" s="125"/>
      <c r="V34" s="125">
        <f t="shared" si="19"/>
        <v>91.783707865168537</v>
      </c>
      <c r="W34" s="125">
        <f t="shared" si="19"/>
        <v>89.649415692821364</v>
      </c>
      <c r="X34" s="125">
        <f t="shared" si="19"/>
        <v>93.333333333333329</v>
      </c>
      <c r="Y34" s="125"/>
      <c r="Z34" s="125">
        <v>0</v>
      </c>
      <c r="AA34" s="125">
        <v>0</v>
      </c>
      <c r="AB34" s="125">
        <v>0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73.967402699153624</v>
      </c>
      <c r="C37" s="173">
        <f t="shared" ref="C37:D38" si="21">+C18/(C18+C68)*100</f>
        <v>70.93142159719396</v>
      </c>
      <c r="D37" s="173">
        <f t="shared" si="21"/>
        <v>77.02530594163575</v>
      </c>
      <c r="E37" s="173"/>
      <c r="F37" s="173">
        <f>+F18/(F18+F68)*100</f>
        <v>72.388618947470206</v>
      </c>
      <c r="G37" s="173">
        <f t="shared" ref="G37:H38" si="22">+G18/(G18+G68)*100</f>
        <v>69.842175318501617</v>
      </c>
      <c r="H37" s="173">
        <f t="shared" si="22"/>
        <v>75.023363336776356</v>
      </c>
      <c r="I37" s="173"/>
      <c r="J37" s="173">
        <f>+J18/(J18+J68)*100</f>
        <v>69.149656573473933</v>
      </c>
      <c r="K37" s="173">
        <f t="shared" ref="K37:L38" si="23">+K18/(K18+K68)*100</f>
        <v>66.064688739190672</v>
      </c>
      <c r="L37" s="173">
        <f t="shared" si="23"/>
        <v>72.312288778958717</v>
      </c>
      <c r="M37" s="173"/>
      <c r="N37" s="173">
        <f>+N18/(N18+N68)*100</f>
        <v>76.618397533870422</v>
      </c>
      <c r="O37" s="173">
        <f t="shared" ref="O37:P38" si="24">+O18/(O18+O68)*100</f>
        <v>72.897581060216169</v>
      </c>
      <c r="P37" s="173">
        <f t="shared" si="24"/>
        <v>80.389088822823766</v>
      </c>
      <c r="Q37" s="173"/>
      <c r="R37" s="173">
        <f>+R18/(R18+R68)*100</f>
        <v>68.545186157126466</v>
      </c>
      <c r="S37" s="173">
        <f t="shared" ref="S37:T38" si="25">+S18/(S18+S68)*100</f>
        <v>65.352875156796728</v>
      </c>
      <c r="T37" s="173">
        <f t="shared" si="25"/>
        <v>71.697744164819397</v>
      </c>
      <c r="U37" s="173"/>
      <c r="V37" s="173">
        <f>+V18/(V18+V68)*100</f>
        <v>84.661138518596275</v>
      </c>
      <c r="W37" s="173">
        <f t="shared" ref="W37:X38" si="26">+W18/(W18+W68)*100</f>
        <v>82.362586440436303</v>
      </c>
      <c r="X37" s="173">
        <f t="shared" si="26"/>
        <v>86.876460079703179</v>
      </c>
      <c r="Y37" s="173"/>
      <c r="Z37" s="173">
        <f>+Z18/(Z18+Z68)*100</f>
        <v>99.417249417249423</v>
      </c>
      <c r="AA37" s="173">
        <f t="shared" ref="AA37:AB38" si="27">+AA18/(AA18+AA68)*100</f>
        <v>99.468085106382972</v>
      </c>
      <c r="AB37" s="173">
        <f t="shared" si="27"/>
        <v>99.37759336099586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71.145520123817903</v>
      </c>
      <c r="C38" s="125">
        <f t="shared" si="21"/>
        <v>67.983804352241791</v>
      </c>
      <c r="D38" s="125">
        <f t="shared" si="21"/>
        <v>74.351826421312822</v>
      </c>
      <c r="E38" s="129"/>
      <c r="F38" s="125">
        <f>+F19/(F19+F69)*100</f>
        <v>69.826423503195926</v>
      </c>
      <c r="G38" s="125">
        <f t="shared" si="22"/>
        <v>67.086641353123923</v>
      </c>
      <c r="H38" s="125">
        <f t="shared" si="22"/>
        <v>72.674001435063388</v>
      </c>
      <c r="I38" s="129"/>
      <c r="J38" s="125">
        <f>+J19/(J19+J69)*100</f>
        <v>65.894319605957278</v>
      </c>
      <c r="K38" s="125">
        <f t="shared" si="23"/>
        <v>62.879047945989242</v>
      </c>
      <c r="L38" s="125">
        <f t="shared" si="23"/>
        <v>69.02512921047942</v>
      </c>
      <c r="M38" s="129"/>
      <c r="N38" s="125">
        <f>+N19/(N19+N69)*100</f>
        <v>74.515094758896538</v>
      </c>
      <c r="O38" s="125">
        <f t="shared" si="24"/>
        <v>70.571231068937351</v>
      </c>
      <c r="P38" s="125">
        <f t="shared" si="24"/>
        <v>78.541185527328722</v>
      </c>
      <c r="Q38" s="129"/>
      <c r="R38" s="125">
        <f>+R19/(R19+R69)*100</f>
        <v>65.054033676803215</v>
      </c>
      <c r="S38" s="125">
        <f t="shared" si="25"/>
        <v>61.832319134550374</v>
      </c>
      <c r="T38" s="125">
        <f t="shared" si="25"/>
        <v>68.219564856336163</v>
      </c>
      <c r="U38" s="129"/>
      <c r="V38" s="125">
        <f>+V19/(V19+V69)*100</f>
        <v>82.385983683295436</v>
      </c>
      <c r="W38" s="125">
        <f t="shared" si="26"/>
        <v>79.800995024875618</v>
      </c>
      <c r="X38" s="125">
        <f t="shared" si="26"/>
        <v>84.898030942334728</v>
      </c>
      <c r="Y38" s="129"/>
      <c r="Z38" s="125">
        <f>+Z19/(Z19+Z69)*100</f>
        <v>98.873873873873876</v>
      </c>
      <c r="AA38" s="125">
        <f t="shared" si="27"/>
        <v>98.930481283422452</v>
      </c>
      <c r="AB38" s="125">
        <f t="shared" si="27"/>
        <v>98.832684824902728</v>
      </c>
    </row>
    <row r="39" spans="1:33" ht="15" customHeight="1" x14ac:dyDescent="0.25">
      <c r="A39" s="107" t="s">
        <v>74</v>
      </c>
      <c r="B39" s="125">
        <f t="shared" ref="B39:D40" si="28">+B20/(B20+B70)*100</f>
        <v>87.952275465391935</v>
      </c>
      <c r="C39" s="125">
        <f t="shared" si="28"/>
        <v>85.576117584342398</v>
      </c>
      <c r="D39" s="125">
        <f t="shared" si="28"/>
        <v>90.428571428571431</v>
      </c>
      <c r="E39" s="129"/>
      <c r="F39" s="125">
        <f t="shared" ref="F39:H40" si="29">+F20/(F20+F70)*100</f>
        <v>87.944358578052544</v>
      </c>
      <c r="G39" s="125">
        <f t="shared" si="29"/>
        <v>86.463369282261056</v>
      </c>
      <c r="H39" s="125">
        <f t="shared" si="29"/>
        <v>89.545637314032973</v>
      </c>
      <c r="I39" s="129"/>
      <c r="J39" s="125">
        <f t="shared" ref="J39:L40" si="30">+J20/(J20+J70)*100</f>
        <v>87.204993173395749</v>
      </c>
      <c r="K39" s="125">
        <f t="shared" si="30"/>
        <v>84.552845528455293</v>
      </c>
      <c r="L39" s="125">
        <f t="shared" si="30"/>
        <v>89.897798742138363</v>
      </c>
      <c r="M39" s="129"/>
      <c r="N39" s="125">
        <f t="shared" ref="N39:P40" si="31">+N20/(N20+N70)*100</f>
        <v>88.235294117647058</v>
      </c>
      <c r="O39" s="125">
        <f t="shared" si="31"/>
        <v>85.703648548026806</v>
      </c>
      <c r="P39" s="125">
        <f t="shared" si="31"/>
        <v>90.849673202614383</v>
      </c>
      <c r="Q39" s="129"/>
      <c r="R39" s="125">
        <f t="shared" ref="R39:T40" si="32">+R20/(R20+R70)*100</f>
        <v>82.3635272945411</v>
      </c>
      <c r="S39" s="125">
        <f t="shared" si="32"/>
        <v>78.245882803523557</v>
      </c>
      <c r="T39" s="125">
        <f t="shared" si="32"/>
        <v>86.861924686192467</v>
      </c>
      <c r="U39" s="129"/>
      <c r="V39" s="125">
        <f t="shared" ref="V39:X40" si="33">+V20/(V20+V70)*100</f>
        <v>93.313584426576384</v>
      </c>
      <c r="W39" s="125">
        <f t="shared" si="33"/>
        <v>92.456805731142012</v>
      </c>
      <c r="X39" s="125">
        <f t="shared" si="33"/>
        <v>94.17764555886103</v>
      </c>
      <c r="Y39" s="129"/>
      <c r="Z39" s="125">
        <f t="shared" ref="Z39:AB39" si="34">+Z20/(Z20+Z70)*100</f>
        <v>100</v>
      </c>
      <c r="AA39" s="125">
        <f t="shared" si="34"/>
        <v>100</v>
      </c>
      <c r="AB39" s="125">
        <f t="shared" si="34"/>
        <v>100</v>
      </c>
    </row>
    <row r="40" spans="1:33" ht="15" customHeight="1" x14ac:dyDescent="0.25">
      <c r="A40" s="107" t="s">
        <v>245</v>
      </c>
      <c r="B40" s="125">
        <f t="shared" si="28"/>
        <v>80.076888285843509</v>
      </c>
      <c r="C40" s="125">
        <f t="shared" si="28"/>
        <v>77.324263038548764</v>
      </c>
      <c r="D40" s="125">
        <f t="shared" si="28"/>
        <v>82.317948717948724</v>
      </c>
      <c r="E40" s="129"/>
      <c r="F40" s="125">
        <f t="shared" si="29"/>
        <v>75.683453237410063</v>
      </c>
      <c r="G40" s="125">
        <f t="shared" si="29"/>
        <v>73.160621761658035</v>
      </c>
      <c r="H40" s="125">
        <f t="shared" si="29"/>
        <v>77.857142857142861</v>
      </c>
      <c r="I40" s="129"/>
      <c r="J40" s="125">
        <f t="shared" si="30"/>
        <v>79.162303664921467</v>
      </c>
      <c r="K40" s="125">
        <f t="shared" si="30"/>
        <v>75.172413793103445</v>
      </c>
      <c r="L40" s="125">
        <f t="shared" si="30"/>
        <v>82.5</v>
      </c>
      <c r="M40" s="129"/>
      <c r="N40" s="125">
        <f t="shared" si="31"/>
        <v>79.28374655647383</v>
      </c>
      <c r="O40" s="125">
        <f t="shared" si="31"/>
        <v>76.052948255114316</v>
      </c>
      <c r="P40" s="125">
        <f t="shared" si="31"/>
        <v>82.012195121951208</v>
      </c>
      <c r="Q40" s="129"/>
      <c r="R40" s="125">
        <f t="shared" si="32"/>
        <v>77.391304347826079</v>
      </c>
      <c r="S40" s="125">
        <f t="shared" si="32"/>
        <v>76.704545454545453</v>
      </c>
      <c r="T40" s="125">
        <f t="shared" si="32"/>
        <v>77.924944812362028</v>
      </c>
      <c r="U40" s="129"/>
      <c r="V40" s="125">
        <f t="shared" si="33"/>
        <v>91.783707865168537</v>
      </c>
      <c r="W40" s="125">
        <f t="shared" si="33"/>
        <v>89.649415692821364</v>
      </c>
      <c r="X40" s="125">
        <f t="shared" si="33"/>
        <v>93.333333333333329</v>
      </c>
      <c r="Y40" s="129"/>
      <c r="Z40" s="125">
        <v>0</v>
      </c>
      <c r="AA40" s="125">
        <v>0</v>
      </c>
      <c r="AB40" s="125">
        <v>0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78.320384005206861</v>
      </c>
      <c r="C43" s="173">
        <f t="shared" ref="C43:D44" si="35">+C24/(C24+C74)*100</f>
        <v>73.160504777647859</v>
      </c>
      <c r="D43" s="173">
        <f t="shared" si="35"/>
        <v>83.573451545376187</v>
      </c>
      <c r="E43" s="173"/>
      <c r="F43" s="173">
        <f>+F24/(F24+F74)*100</f>
        <v>79.183458910110389</v>
      </c>
      <c r="G43" s="173">
        <f t="shared" ref="G43:H44" si="36">+G24/(G24+G74)*100</f>
        <v>74.655503226931799</v>
      </c>
      <c r="H43" s="173">
        <f t="shared" si="36"/>
        <v>83.752860411899306</v>
      </c>
      <c r="I43" s="173"/>
      <c r="J43" s="173">
        <f>+J24/(J24+J74)*100</f>
        <v>75.046423202758859</v>
      </c>
      <c r="K43" s="173">
        <f t="shared" ref="K43:L44" si="37">+K24/(K24+K74)*100</f>
        <v>69.654223292619989</v>
      </c>
      <c r="L43" s="173">
        <f t="shared" si="37"/>
        <v>80.749636098981085</v>
      </c>
      <c r="M43" s="173"/>
      <c r="N43" s="173">
        <f>+N24/(N24+N74)*100</f>
        <v>79.12607026867434</v>
      </c>
      <c r="O43" s="173">
        <f t="shared" ref="O43:P44" si="38">+O24/(O24+O74)*100</f>
        <v>73.67098395515174</v>
      </c>
      <c r="P43" s="173">
        <f t="shared" si="38"/>
        <v>84.783480352846823</v>
      </c>
      <c r="Q43" s="173"/>
      <c r="R43" s="173">
        <f>+R24/(R24+R74)*100</f>
        <v>73.999278759466279</v>
      </c>
      <c r="S43" s="173">
        <f t="shared" ref="S43:T44" si="39">+S24/(S24+S74)*100</f>
        <v>67.833856556387346</v>
      </c>
      <c r="T43" s="173">
        <f t="shared" si="39"/>
        <v>80.110100526567734</v>
      </c>
      <c r="U43" s="173"/>
      <c r="V43" s="173">
        <f>+V24/(V24+V74)*100</f>
        <v>85.165112175447447</v>
      </c>
      <c r="W43" s="173">
        <f t="shared" ref="W43:X44" si="40">+W24/(W24+W74)*100</f>
        <v>81.032290872107808</v>
      </c>
      <c r="X43" s="173">
        <f t="shared" si="40"/>
        <v>89.227693076730816</v>
      </c>
      <c r="Y43" s="173"/>
      <c r="Z43" s="173">
        <f>+Z24/(Z24+Z74)*100</f>
        <v>100</v>
      </c>
      <c r="AA43" s="173">
        <f t="shared" ref="AA43:AB44" si="41">+AA24/(AA24+AA74)*100</f>
        <v>100</v>
      </c>
      <c r="AB43" s="173">
        <f t="shared" si="41"/>
        <v>100</v>
      </c>
    </row>
    <row r="44" spans="1:33" ht="15" customHeight="1" x14ac:dyDescent="0.25">
      <c r="A44" s="107" t="s">
        <v>73</v>
      </c>
      <c r="B44" s="125">
        <f>+B25/(B25+B75)*100</f>
        <v>78.096555140456985</v>
      </c>
      <c r="C44" s="125">
        <f t="shared" si="35"/>
        <v>72.888634411680513</v>
      </c>
      <c r="D44" s="125">
        <f t="shared" si="35"/>
        <v>83.402783565297113</v>
      </c>
      <c r="E44" s="129"/>
      <c r="F44" s="125">
        <f>+F25/(F25+F75)*100</f>
        <v>78.934732349279741</v>
      </c>
      <c r="G44" s="125">
        <f t="shared" si="36"/>
        <v>74.36260623229461</v>
      </c>
      <c r="H44" s="125">
        <f t="shared" si="36"/>
        <v>83.547695605573423</v>
      </c>
      <c r="I44" s="129"/>
      <c r="J44" s="125">
        <f>+J25/(J25+J75)*100</f>
        <v>74.858883612579518</v>
      </c>
      <c r="K44" s="125">
        <f t="shared" si="37"/>
        <v>69.379574764726385</v>
      </c>
      <c r="L44" s="125">
        <f t="shared" si="37"/>
        <v>80.656463212244148</v>
      </c>
      <c r="M44" s="129"/>
      <c r="N44" s="125">
        <f>+N25/(N25+N75)*100</f>
        <v>78.91902672516953</v>
      </c>
      <c r="O44" s="125">
        <f t="shared" si="38"/>
        <v>73.479366321142194</v>
      </c>
      <c r="P44" s="125">
        <f t="shared" si="38"/>
        <v>84.577822990844354</v>
      </c>
      <c r="Q44" s="129"/>
      <c r="R44" s="125">
        <f>+R25/(R25+R75)*100</f>
        <v>73.745880629805924</v>
      </c>
      <c r="S44" s="125">
        <f t="shared" si="39"/>
        <v>67.484662576687114</v>
      </c>
      <c r="T44" s="125">
        <f t="shared" si="39"/>
        <v>79.94171928120447</v>
      </c>
      <c r="U44" s="129"/>
      <c r="V44" s="125">
        <f>+V25/(V25+V75)*100</f>
        <v>84.989754098360663</v>
      </c>
      <c r="W44" s="125">
        <f t="shared" si="40"/>
        <v>80.820856995353637</v>
      </c>
      <c r="X44" s="125">
        <f t="shared" si="40"/>
        <v>89.095068632435186</v>
      </c>
      <c r="Y44" s="129"/>
      <c r="Z44" s="125">
        <f>+Z25/(Z25+Z75)*100</f>
        <v>100</v>
      </c>
      <c r="AA44" s="125">
        <f t="shared" si="41"/>
        <v>100</v>
      </c>
      <c r="AB44" s="125">
        <f t="shared" si="41"/>
        <v>100</v>
      </c>
    </row>
    <row r="45" spans="1:33" ht="15" customHeight="1" x14ac:dyDescent="0.25">
      <c r="A45" s="107" t="s">
        <v>74</v>
      </c>
      <c r="B45" s="125">
        <f t="shared" ref="B45:D45" si="42">+B26/(B26+B76)*100</f>
        <v>93.444909344490938</v>
      </c>
      <c r="C45" s="125">
        <f t="shared" si="42"/>
        <v>92.045454545454547</v>
      </c>
      <c r="D45" s="125">
        <f t="shared" si="42"/>
        <v>94.794520547945211</v>
      </c>
      <c r="E45" s="129"/>
      <c r="F45" s="125">
        <f t="shared" ref="F45:H45" si="43">+F26/(F26+F76)*100</f>
        <v>95.833333333333343</v>
      </c>
      <c r="G45" s="125">
        <f t="shared" si="43"/>
        <v>94.117647058823522</v>
      </c>
      <c r="H45" s="125">
        <f t="shared" si="43"/>
        <v>97.590361445783131</v>
      </c>
      <c r="I45" s="129"/>
      <c r="J45" s="125">
        <f t="shared" ref="J45:L45" si="44">+J26/(J26+J76)*100</f>
        <v>89.189189189189193</v>
      </c>
      <c r="K45" s="125">
        <f t="shared" si="44"/>
        <v>90.666666666666657</v>
      </c>
      <c r="L45" s="125">
        <f t="shared" si="44"/>
        <v>87.671232876712324</v>
      </c>
      <c r="M45" s="129"/>
      <c r="N45" s="125">
        <f t="shared" ref="N45:P45" si="45">+N26/(N26+N76)*100</f>
        <v>94.73684210526315</v>
      </c>
      <c r="O45" s="125">
        <f t="shared" si="45"/>
        <v>90</v>
      </c>
      <c r="P45" s="125">
        <f t="shared" si="45"/>
        <v>98.630136986301366</v>
      </c>
      <c r="Q45" s="129"/>
      <c r="R45" s="125">
        <f t="shared" ref="R45:T45" si="46">+R26/(R26+R76)*100</f>
        <v>90.476190476190482</v>
      </c>
      <c r="S45" s="125">
        <f t="shared" si="46"/>
        <v>89.393939393939391</v>
      </c>
      <c r="T45" s="125">
        <f t="shared" si="46"/>
        <v>91.666666666666657</v>
      </c>
      <c r="U45" s="129"/>
      <c r="V45" s="125">
        <f t="shared" ref="V45:X45" si="47">+V26/(V26+V76)*100</f>
        <v>96.031746031746039</v>
      </c>
      <c r="W45" s="125">
        <f t="shared" si="47"/>
        <v>94.915254237288138</v>
      </c>
      <c r="X45" s="125">
        <f t="shared" si="47"/>
        <v>97.014925373134332</v>
      </c>
      <c r="Y45" s="129"/>
      <c r="Z45" s="125">
        <f t="shared" ref="Z45:AB45" si="48">+Z26/(Z26+Z76)*100</f>
        <v>100</v>
      </c>
      <c r="AA45" s="125">
        <f t="shared" si="48"/>
        <v>100</v>
      </c>
      <c r="AB45" s="125">
        <f t="shared" si="48"/>
        <v>100</v>
      </c>
    </row>
    <row r="46" spans="1:33" ht="15" customHeight="1" thickBot="1" x14ac:dyDescent="0.3">
      <c r="A46" s="122" t="s">
        <v>245</v>
      </c>
      <c r="B46" s="125">
        <v>0</v>
      </c>
      <c r="C46" s="125">
        <v>0</v>
      </c>
      <c r="D46" s="125">
        <v>0</v>
      </c>
      <c r="E46" s="132"/>
      <c r="F46" s="125">
        <v>0</v>
      </c>
      <c r="G46" s="125">
        <v>0</v>
      </c>
      <c r="H46" s="125">
        <v>0</v>
      </c>
      <c r="I46" s="132"/>
      <c r="J46" s="125">
        <v>0</v>
      </c>
      <c r="K46" s="125">
        <v>0</v>
      </c>
      <c r="L46" s="125">
        <v>0</v>
      </c>
      <c r="M46" s="132"/>
      <c r="N46" s="125">
        <v>0</v>
      </c>
      <c r="O46" s="125">
        <v>0</v>
      </c>
      <c r="P46" s="125">
        <v>0</v>
      </c>
      <c r="Q46" s="132"/>
      <c r="R46" s="125">
        <v>0</v>
      </c>
      <c r="S46" s="125">
        <v>0</v>
      </c>
      <c r="T46" s="125">
        <v>0</v>
      </c>
      <c r="U46" s="132"/>
      <c r="V46" s="125">
        <v>0</v>
      </c>
      <c r="W46" s="125">
        <v>0</v>
      </c>
      <c r="X46" s="125">
        <v>0</v>
      </c>
      <c r="Y46" s="132"/>
      <c r="Z46" s="125">
        <v>0</v>
      </c>
      <c r="AA46" s="125">
        <v>0</v>
      </c>
      <c r="AB46" s="125">
        <v>0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275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170"/>
      <c r="AD51" s="29"/>
      <c r="AE51" s="326" t="s">
        <v>317</v>
      </c>
      <c r="AF51" s="326"/>
      <c r="AG51" s="107"/>
    </row>
    <row r="52" spans="1:33" s="123" customFormat="1" ht="15" customHeight="1" x14ac:dyDescent="0.2">
      <c r="A52" s="338" t="s">
        <v>139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170"/>
      <c r="AD52" s="30"/>
      <c r="AE52" s="326"/>
      <c r="AF52" s="326"/>
      <c r="AG52" s="107"/>
    </row>
    <row r="53" spans="1:33" s="123" customFormat="1" ht="15" customHeight="1" x14ac:dyDescent="0.2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07"/>
      <c r="AD53" s="95"/>
      <c r="AE53" s="95"/>
      <c r="AF53" s="95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ht="15" customHeight="1" thickBot="1" x14ac:dyDescent="0.3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 t="s">
        <v>76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49">+B68+B74</f>
        <v>57841</v>
      </c>
      <c r="C62" s="151">
        <f t="shared" si="49"/>
        <v>33094</v>
      </c>
      <c r="D62" s="151">
        <f t="shared" si="49"/>
        <v>24747</v>
      </c>
      <c r="E62" s="151"/>
      <c r="F62" s="151">
        <f t="shared" ref="F62:H64" si="50">+F68+F74</f>
        <v>13798</v>
      </c>
      <c r="G62" s="151">
        <f t="shared" si="50"/>
        <v>7797</v>
      </c>
      <c r="H62" s="151">
        <f t="shared" si="50"/>
        <v>6001</v>
      </c>
      <c r="I62" s="151"/>
      <c r="J62" s="151">
        <f t="shared" ref="J62:L64" si="51">+J68+J74</f>
        <v>15578</v>
      </c>
      <c r="K62" s="151">
        <f t="shared" si="51"/>
        <v>8867</v>
      </c>
      <c r="L62" s="151">
        <f t="shared" si="51"/>
        <v>6711</v>
      </c>
      <c r="M62" s="151"/>
      <c r="N62" s="151">
        <f t="shared" ref="N62:P64" si="52">+N68+N74</f>
        <v>11147</v>
      </c>
      <c r="O62" s="151">
        <f t="shared" si="52"/>
        <v>6628</v>
      </c>
      <c r="P62" s="151">
        <f t="shared" si="52"/>
        <v>4519</v>
      </c>
      <c r="Q62" s="151"/>
      <c r="R62" s="151">
        <f t="shared" ref="R62:T64" si="53">+R68+R74</f>
        <v>11752</v>
      </c>
      <c r="S62" s="151">
        <f t="shared" si="53"/>
        <v>6580</v>
      </c>
      <c r="T62" s="151">
        <f t="shared" si="53"/>
        <v>5172</v>
      </c>
      <c r="U62" s="151"/>
      <c r="V62" s="151">
        <f t="shared" ref="V62:X64" si="54">+V68+V74</f>
        <v>5561</v>
      </c>
      <c r="W62" s="151">
        <f t="shared" si="54"/>
        <v>3220</v>
      </c>
      <c r="X62" s="151">
        <f t="shared" si="54"/>
        <v>2341</v>
      </c>
      <c r="Y62" s="151"/>
      <c r="Z62" s="151">
        <f t="shared" ref="Z62:AB64" si="55">+Z68+Z74</f>
        <v>5</v>
      </c>
      <c r="AA62" s="151">
        <f t="shared" si="55"/>
        <v>2</v>
      </c>
      <c r="AB62" s="151">
        <f t="shared" si="55"/>
        <v>3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49"/>
        <v>52932</v>
      </c>
      <c r="C63" s="114">
        <f t="shared" si="49"/>
        <v>30272</v>
      </c>
      <c r="D63" s="114">
        <f t="shared" si="49"/>
        <v>22660</v>
      </c>
      <c r="E63" s="114"/>
      <c r="F63" s="114">
        <f t="shared" si="50"/>
        <v>12660</v>
      </c>
      <c r="G63" s="114">
        <f t="shared" si="50"/>
        <v>7169</v>
      </c>
      <c r="H63" s="114">
        <f t="shared" si="50"/>
        <v>5491</v>
      </c>
      <c r="I63" s="114"/>
      <c r="J63" s="114">
        <f t="shared" si="51"/>
        <v>14508</v>
      </c>
      <c r="K63" s="114">
        <f t="shared" si="51"/>
        <v>8245</v>
      </c>
      <c r="L63" s="114">
        <f t="shared" si="51"/>
        <v>6263</v>
      </c>
      <c r="M63" s="114"/>
      <c r="N63" s="114">
        <f t="shared" si="52"/>
        <v>10142</v>
      </c>
      <c r="O63" s="114">
        <f t="shared" si="52"/>
        <v>6039</v>
      </c>
      <c r="P63" s="114">
        <f t="shared" si="52"/>
        <v>4103</v>
      </c>
      <c r="Q63" s="114"/>
      <c r="R63" s="114">
        <f t="shared" si="53"/>
        <v>10494</v>
      </c>
      <c r="S63" s="114">
        <f t="shared" si="53"/>
        <v>5841</v>
      </c>
      <c r="T63" s="114">
        <f t="shared" si="53"/>
        <v>4653</v>
      </c>
      <c r="U63" s="114"/>
      <c r="V63" s="114">
        <f t="shared" si="54"/>
        <v>5123</v>
      </c>
      <c r="W63" s="114">
        <f t="shared" si="54"/>
        <v>2976</v>
      </c>
      <c r="X63" s="114">
        <f t="shared" si="54"/>
        <v>2147</v>
      </c>
      <c r="Y63" s="114"/>
      <c r="Z63" s="114">
        <f t="shared" si="55"/>
        <v>5</v>
      </c>
      <c r="AA63" s="114">
        <f t="shared" si="55"/>
        <v>2</v>
      </c>
      <c r="AB63" s="114">
        <f t="shared" si="55"/>
        <v>3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49"/>
        <v>3147</v>
      </c>
      <c r="C64" s="114">
        <f t="shared" si="49"/>
        <v>1922</v>
      </c>
      <c r="D64" s="114">
        <f t="shared" si="49"/>
        <v>1225</v>
      </c>
      <c r="E64" s="114"/>
      <c r="F64" s="114">
        <f t="shared" si="50"/>
        <v>631</v>
      </c>
      <c r="G64" s="114">
        <f t="shared" si="50"/>
        <v>369</v>
      </c>
      <c r="H64" s="114">
        <f t="shared" si="50"/>
        <v>262</v>
      </c>
      <c r="I64" s="114"/>
      <c r="J64" s="114">
        <f t="shared" si="51"/>
        <v>672</v>
      </c>
      <c r="K64" s="114">
        <f t="shared" si="51"/>
        <v>406</v>
      </c>
      <c r="L64" s="114">
        <f t="shared" si="51"/>
        <v>266</v>
      </c>
      <c r="M64" s="114"/>
      <c r="N64" s="114">
        <f t="shared" si="52"/>
        <v>629</v>
      </c>
      <c r="O64" s="114">
        <f t="shared" si="52"/>
        <v>390</v>
      </c>
      <c r="P64" s="114">
        <f t="shared" si="52"/>
        <v>239</v>
      </c>
      <c r="Q64" s="114"/>
      <c r="R64" s="114">
        <f t="shared" si="53"/>
        <v>894</v>
      </c>
      <c r="S64" s="114">
        <f t="shared" si="53"/>
        <v>575</v>
      </c>
      <c r="T64" s="114">
        <f t="shared" si="53"/>
        <v>319</v>
      </c>
      <c r="U64" s="114"/>
      <c r="V64" s="114">
        <f t="shared" si="54"/>
        <v>321</v>
      </c>
      <c r="W64" s="114">
        <f t="shared" si="54"/>
        <v>182</v>
      </c>
      <c r="X64" s="114">
        <f t="shared" si="54"/>
        <v>139</v>
      </c>
      <c r="Y64" s="114"/>
      <c r="Z64" s="114">
        <f t="shared" si="55"/>
        <v>0</v>
      </c>
      <c r="AA64" s="114">
        <f t="shared" si="55"/>
        <v>0</v>
      </c>
      <c r="AB64" s="114">
        <f t="shared" si="5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1762</v>
      </c>
      <c r="C65" s="114">
        <f>+C71</f>
        <v>900</v>
      </c>
      <c r="D65" s="114">
        <f>+D71</f>
        <v>862</v>
      </c>
      <c r="E65" s="114"/>
      <c r="F65" s="114">
        <f>+F71</f>
        <v>507</v>
      </c>
      <c r="G65" s="114">
        <f>+G71</f>
        <v>259</v>
      </c>
      <c r="H65" s="114">
        <f>+H71</f>
        <v>248</v>
      </c>
      <c r="I65" s="114"/>
      <c r="J65" s="114">
        <f>+J71</f>
        <v>398</v>
      </c>
      <c r="K65" s="114">
        <f>+K71</f>
        <v>216</v>
      </c>
      <c r="L65" s="114">
        <f>+L71</f>
        <v>182</v>
      </c>
      <c r="M65" s="114"/>
      <c r="N65" s="114">
        <f>+N71</f>
        <v>376</v>
      </c>
      <c r="O65" s="114">
        <f>+O71</f>
        <v>199</v>
      </c>
      <c r="P65" s="114">
        <f>+P71</f>
        <v>177</v>
      </c>
      <c r="Q65" s="114"/>
      <c r="R65" s="114">
        <f>+R71</f>
        <v>364</v>
      </c>
      <c r="S65" s="114">
        <f>+S71</f>
        <v>164</v>
      </c>
      <c r="T65" s="114">
        <f>+T71</f>
        <v>200</v>
      </c>
      <c r="U65" s="114"/>
      <c r="V65" s="114">
        <f>+V71</f>
        <v>117</v>
      </c>
      <c r="W65" s="114">
        <f>+W71</f>
        <v>62</v>
      </c>
      <c r="X65" s="114">
        <f>+X71</f>
        <v>55</v>
      </c>
      <c r="Y65" s="114"/>
      <c r="Z65" s="114">
        <f>+Z71</f>
        <v>0</v>
      </c>
      <c r="AA65" s="114">
        <f>+AA71</f>
        <v>0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2">
        <v>47182</v>
      </c>
      <c r="C68" s="262">
        <v>26437</v>
      </c>
      <c r="D68" s="262">
        <v>20745</v>
      </c>
      <c r="E68" s="262"/>
      <c r="F68" s="262">
        <v>11422</v>
      </c>
      <c r="G68" s="262">
        <v>6344</v>
      </c>
      <c r="H68" s="262">
        <v>5078</v>
      </c>
      <c r="I68" s="262"/>
      <c r="J68" s="262">
        <v>12756</v>
      </c>
      <c r="K68" s="262">
        <v>7103</v>
      </c>
      <c r="L68" s="262">
        <v>5653</v>
      </c>
      <c r="M68" s="262"/>
      <c r="N68" s="262">
        <v>9026</v>
      </c>
      <c r="O68" s="262">
        <v>5266</v>
      </c>
      <c r="P68" s="262">
        <v>3760</v>
      </c>
      <c r="Q68" s="262"/>
      <c r="R68" s="262">
        <v>9589</v>
      </c>
      <c r="S68" s="262">
        <v>5248</v>
      </c>
      <c r="T68" s="262">
        <v>4341</v>
      </c>
      <c r="U68" s="262"/>
      <c r="V68" s="262">
        <v>4384</v>
      </c>
      <c r="W68" s="262">
        <v>2474</v>
      </c>
      <c r="X68" s="262">
        <v>1910</v>
      </c>
      <c r="Y68" s="262"/>
      <c r="Z68" s="262">
        <v>5</v>
      </c>
      <c r="AA68" s="262">
        <v>2</v>
      </c>
      <c r="AB68" s="262">
        <v>3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3">
        <v>42320</v>
      </c>
      <c r="C69" s="263">
        <v>23643</v>
      </c>
      <c r="D69" s="263">
        <v>18677</v>
      </c>
      <c r="E69" s="263"/>
      <c r="F69" s="263">
        <v>10291</v>
      </c>
      <c r="G69" s="263">
        <v>5721</v>
      </c>
      <c r="H69" s="263">
        <v>4570</v>
      </c>
      <c r="I69" s="263"/>
      <c r="J69" s="263">
        <v>11702</v>
      </c>
      <c r="K69" s="263">
        <v>6488</v>
      </c>
      <c r="L69" s="263">
        <v>5214</v>
      </c>
      <c r="M69" s="263"/>
      <c r="N69" s="263">
        <v>8028</v>
      </c>
      <c r="O69" s="263">
        <v>4683</v>
      </c>
      <c r="P69" s="263">
        <v>3345</v>
      </c>
      <c r="Q69" s="263"/>
      <c r="R69" s="263">
        <v>8343</v>
      </c>
      <c r="S69" s="263">
        <v>4516</v>
      </c>
      <c r="T69" s="263">
        <v>3827</v>
      </c>
      <c r="U69" s="263"/>
      <c r="V69" s="263">
        <v>3951</v>
      </c>
      <c r="W69" s="263">
        <v>2233</v>
      </c>
      <c r="X69" s="263">
        <v>1718</v>
      </c>
      <c r="Y69" s="263"/>
      <c r="Z69" s="263">
        <v>5</v>
      </c>
      <c r="AA69" s="263">
        <v>2</v>
      </c>
      <c r="AB69" s="263">
        <v>3</v>
      </c>
    </row>
    <row r="70" spans="1:33" ht="15" customHeight="1" x14ac:dyDescent="0.2">
      <c r="A70" s="115" t="s">
        <v>74</v>
      </c>
      <c r="B70" s="263">
        <v>3100</v>
      </c>
      <c r="C70" s="263">
        <v>1894</v>
      </c>
      <c r="D70" s="263">
        <v>1206</v>
      </c>
      <c r="E70" s="263"/>
      <c r="F70" s="263">
        <v>624</v>
      </c>
      <c r="G70" s="263">
        <v>364</v>
      </c>
      <c r="H70" s="263">
        <v>260</v>
      </c>
      <c r="I70" s="263"/>
      <c r="J70" s="263">
        <v>656</v>
      </c>
      <c r="K70" s="263">
        <v>399</v>
      </c>
      <c r="L70" s="263">
        <v>257</v>
      </c>
      <c r="M70" s="263"/>
      <c r="N70" s="263">
        <v>622</v>
      </c>
      <c r="O70" s="263">
        <v>384</v>
      </c>
      <c r="P70" s="263">
        <v>238</v>
      </c>
      <c r="Q70" s="263"/>
      <c r="R70" s="263">
        <v>882</v>
      </c>
      <c r="S70" s="263">
        <v>568</v>
      </c>
      <c r="T70" s="263">
        <v>314</v>
      </c>
      <c r="U70" s="263"/>
      <c r="V70" s="263">
        <v>316</v>
      </c>
      <c r="W70" s="263">
        <v>179</v>
      </c>
      <c r="X70" s="263">
        <v>137</v>
      </c>
      <c r="Y70" s="263"/>
      <c r="Z70" s="263">
        <v>0</v>
      </c>
      <c r="AA70" s="263">
        <v>0</v>
      </c>
      <c r="AB70" s="263">
        <v>0</v>
      </c>
    </row>
    <row r="71" spans="1:33" ht="15" customHeight="1" x14ac:dyDescent="0.2">
      <c r="A71" s="115" t="s">
        <v>245</v>
      </c>
      <c r="B71" s="263">
        <v>1762</v>
      </c>
      <c r="C71" s="263">
        <v>900</v>
      </c>
      <c r="D71" s="263">
        <v>862</v>
      </c>
      <c r="E71" s="263"/>
      <c r="F71" s="263">
        <v>507</v>
      </c>
      <c r="G71" s="263">
        <v>259</v>
      </c>
      <c r="H71" s="263">
        <v>248</v>
      </c>
      <c r="I71" s="263"/>
      <c r="J71" s="263">
        <v>398</v>
      </c>
      <c r="K71" s="263">
        <v>216</v>
      </c>
      <c r="L71" s="263">
        <v>182</v>
      </c>
      <c r="M71" s="263"/>
      <c r="N71" s="263">
        <v>376</v>
      </c>
      <c r="O71" s="263">
        <v>199</v>
      </c>
      <c r="P71" s="263">
        <v>177</v>
      </c>
      <c r="Q71" s="263"/>
      <c r="R71" s="263">
        <v>364</v>
      </c>
      <c r="S71" s="263">
        <v>164</v>
      </c>
      <c r="T71" s="263">
        <v>200</v>
      </c>
      <c r="U71" s="263"/>
      <c r="V71" s="263">
        <v>117</v>
      </c>
      <c r="W71" s="263">
        <v>62</v>
      </c>
      <c r="X71" s="263">
        <v>55</v>
      </c>
      <c r="Y71" s="263"/>
      <c r="Z71" s="263">
        <v>0</v>
      </c>
      <c r="AA71" s="263">
        <v>0</v>
      </c>
      <c r="AB71" s="263">
        <v>0</v>
      </c>
    </row>
    <row r="72" spans="1:33" ht="15" customHeight="1" x14ac:dyDescent="0.2">
      <c r="A72" s="115"/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</row>
    <row r="73" spans="1:33" ht="15" customHeight="1" x14ac:dyDescent="0.2">
      <c r="A73" s="124" t="s">
        <v>420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</row>
    <row r="74" spans="1:33" s="123" customFormat="1" ht="15" customHeight="1" x14ac:dyDescent="0.2">
      <c r="A74" s="136" t="s">
        <v>19</v>
      </c>
      <c r="B74" s="262">
        <v>10659</v>
      </c>
      <c r="C74" s="262">
        <v>6657</v>
      </c>
      <c r="D74" s="262">
        <v>4002</v>
      </c>
      <c r="E74" s="262"/>
      <c r="F74" s="262">
        <v>2376</v>
      </c>
      <c r="G74" s="262">
        <v>1453</v>
      </c>
      <c r="H74" s="262">
        <v>923</v>
      </c>
      <c r="I74" s="262"/>
      <c r="J74" s="262">
        <v>2822</v>
      </c>
      <c r="K74" s="262">
        <v>1764</v>
      </c>
      <c r="L74" s="262">
        <v>1058</v>
      </c>
      <c r="M74" s="262"/>
      <c r="N74" s="262">
        <v>2121</v>
      </c>
      <c r="O74" s="262">
        <v>1362</v>
      </c>
      <c r="P74" s="262">
        <v>759</v>
      </c>
      <c r="Q74" s="262"/>
      <c r="R74" s="262">
        <v>2163</v>
      </c>
      <c r="S74" s="262">
        <v>1332</v>
      </c>
      <c r="T74" s="262">
        <v>831</v>
      </c>
      <c r="U74" s="262"/>
      <c r="V74" s="262">
        <v>1177</v>
      </c>
      <c r="W74" s="262">
        <v>746</v>
      </c>
      <c r="X74" s="262">
        <v>431</v>
      </c>
      <c r="Y74" s="262"/>
      <c r="Z74" s="262">
        <v>0</v>
      </c>
      <c r="AA74" s="262">
        <v>0</v>
      </c>
      <c r="AB74" s="262">
        <v>0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3">
        <v>10612</v>
      </c>
      <c r="C75" s="263">
        <v>6629</v>
      </c>
      <c r="D75" s="263">
        <v>3983</v>
      </c>
      <c r="E75" s="263"/>
      <c r="F75" s="263">
        <v>2369</v>
      </c>
      <c r="G75" s="263">
        <v>1448</v>
      </c>
      <c r="H75" s="263">
        <v>921</v>
      </c>
      <c r="I75" s="263"/>
      <c r="J75" s="263">
        <v>2806</v>
      </c>
      <c r="K75" s="263">
        <v>1757</v>
      </c>
      <c r="L75" s="263">
        <v>1049</v>
      </c>
      <c r="M75" s="263"/>
      <c r="N75" s="263">
        <v>2114</v>
      </c>
      <c r="O75" s="263">
        <v>1356</v>
      </c>
      <c r="P75" s="263">
        <v>758</v>
      </c>
      <c r="Q75" s="263"/>
      <c r="R75" s="263">
        <v>2151</v>
      </c>
      <c r="S75" s="263">
        <v>1325</v>
      </c>
      <c r="T75" s="263">
        <v>826</v>
      </c>
      <c r="U75" s="263"/>
      <c r="V75" s="263">
        <v>1172</v>
      </c>
      <c r="W75" s="263">
        <v>743</v>
      </c>
      <c r="X75" s="263">
        <v>429</v>
      </c>
      <c r="Y75" s="263"/>
      <c r="Z75" s="263">
        <v>0</v>
      </c>
      <c r="AA75" s="263">
        <v>0</v>
      </c>
      <c r="AB75" s="263">
        <v>0</v>
      </c>
    </row>
    <row r="76" spans="1:33" ht="15" customHeight="1" x14ac:dyDescent="0.2">
      <c r="A76" s="115" t="s">
        <v>74</v>
      </c>
      <c r="B76" s="263">
        <v>47</v>
      </c>
      <c r="C76" s="263">
        <v>28</v>
      </c>
      <c r="D76" s="263">
        <v>19</v>
      </c>
      <c r="E76" s="263"/>
      <c r="F76" s="263">
        <v>7</v>
      </c>
      <c r="G76" s="263">
        <v>5</v>
      </c>
      <c r="H76" s="263">
        <v>2</v>
      </c>
      <c r="I76" s="263"/>
      <c r="J76" s="263">
        <v>16</v>
      </c>
      <c r="K76" s="263">
        <v>7</v>
      </c>
      <c r="L76" s="263">
        <v>9</v>
      </c>
      <c r="M76" s="263"/>
      <c r="N76" s="263">
        <v>7</v>
      </c>
      <c r="O76" s="263">
        <v>6</v>
      </c>
      <c r="P76" s="263">
        <v>1</v>
      </c>
      <c r="Q76" s="263"/>
      <c r="R76" s="263">
        <v>12</v>
      </c>
      <c r="S76" s="263">
        <v>7</v>
      </c>
      <c r="T76" s="263">
        <v>5</v>
      </c>
      <c r="U76" s="263"/>
      <c r="V76" s="263">
        <v>5</v>
      </c>
      <c r="W76" s="263">
        <v>3</v>
      </c>
      <c r="X76" s="263">
        <v>2</v>
      </c>
      <c r="Y76" s="263"/>
      <c r="Z76" s="263">
        <v>0</v>
      </c>
      <c r="AA76" s="263">
        <v>0</v>
      </c>
      <c r="AB76" s="263">
        <v>0</v>
      </c>
    </row>
    <row r="77" spans="1:33" ht="15" customHeight="1" x14ac:dyDescent="0.25">
      <c r="A77" s="115" t="s">
        <v>245</v>
      </c>
      <c r="B77" s="242">
        <v>0</v>
      </c>
      <c r="C77" s="242">
        <v>0</v>
      </c>
      <c r="D77" s="242">
        <v>0</v>
      </c>
      <c r="E77" s="242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242"/>
      <c r="R77" s="242">
        <v>0</v>
      </c>
      <c r="S77" s="242">
        <v>0</v>
      </c>
      <c r="T77" s="242">
        <v>0</v>
      </c>
      <c r="U77" s="242"/>
      <c r="V77" s="242">
        <v>0</v>
      </c>
      <c r="W77" s="242">
        <v>0</v>
      </c>
      <c r="X77" s="242">
        <v>0</v>
      </c>
      <c r="Y77" s="242"/>
      <c r="Z77" s="242">
        <v>0</v>
      </c>
      <c r="AA77" s="242">
        <v>0</v>
      </c>
      <c r="AB77" s="242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25.103729037186206</v>
      </c>
      <c r="C81" s="173">
        <f t="shared" ref="C81:D81" si="56">+C62/(C62+C12)*100</f>
        <v>28.590928725701943</v>
      </c>
      <c r="D81" s="173">
        <f t="shared" si="56"/>
        <v>21.583317343752725</v>
      </c>
      <c r="E81" s="173"/>
      <c r="F81" s="173">
        <f>+F62/(F62+F12)*100</f>
        <v>26.141982910517044</v>
      </c>
      <c r="G81" s="173">
        <f t="shared" ref="G81:H81" si="57">+G62/(G62+G12)*100</f>
        <v>29.12697523254511</v>
      </c>
      <c r="H81" s="173">
        <f t="shared" si="57"/>
        <v>23.070121482392743</v>
      </c>
      <c r="I81" s="173"/>
      <c r="J81" s="173">
        <f>+J62/(J62+J12)*100</f>
        <v>29.583910971001004</v>
      </c>
      <c r="K81" s="173">
        <f t="shared" ref="K81:L81" si="58">+K62/(K62+K12)*100</f>
        <v>33.155100209392764</v>
      </c>
      <c r="L81" s="173">
        <f t="shared" si="58"/>
        <v>25.89819781576815</v>
      </c>
      <c r="M81" s="173"/>
      <c r="N81" s="173">
        <f>+N62/(N62+N12)*100</f>
        <v>22.859076367812321</v>
      </c>
      <c r="O81" s="173">
        <f t="shared" ref="O81:P81" si="59">+O62/(O62+O12)*100</f>
        <v>26.939804088932245</v>
      </c>
      <c r="P81" s="173">
        <f t="shared" si="59"/>
        <v>18.703696039071229</v>
      </c>
      <c r="Q81" s="173"/>
      <c r="R81" s="173">
        <f>+R62/(R62+R12)*100</f>
        <v>30.285537573446035</v>
      </c>
      <c r="S81" s="173">
        <f t="shared" ref="S81:T81" si="60">+S62/(S62+S12)*100</f>
        <v>34.114475321443379</v>
      </c>
      <c r="T81" s="173">
        <f t="shared" si="60"/>
        <v>26.501332240213159</v>
      </c>
      <c r="U81" s="173"/>
      <c r="V81" s="173">
        <f>+V62/(V62+V12)*100</f>
        <v>15.229357798165138</v>
      </c>
      <c r="W81" s="173">
        <f t="shared" ref="W81:X81" si="61">+W62/(W62+W12)*100</f>
        <v>17.928730512249444</v>
      </c>
      <c r="X81" s="173">
        <f t="shared" si="61"/>
        <v>12.616545405551063</v>
      </c>
      <c r="Y81" s="173"/>
      <c r="Z81" s="173">
        <f>+Z62/(Z62+Z12)*100</f>
        <v>0.56369785794813976</v>
      </c>
      <c r="AA81" s="173">
        <f t="shared" ref="AA81:AB81" si="62">+AA62/(AA62+AA12)*100</f>
        <v>0.5181347150259068</v>
      </c>
      <c r="AB81" s="173">
        <f t="shared" si="62"/>
        <v>0.5988023952095809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27.128477418561264</v>
      </c>
      <c r="C82" s="125">
        <f t="shared" ref="C82:D82" si="63">+C63/(C63+C13)*100</f>
        <v>30.796150481189848</v>
      </c>
      <c r="D82" s="125">
        <f t="shared" si="63"/>
        <v>23.404738788241854</v>
      </c>
      <c r="E82" s="125"/>
      <c r="F82" s="125">
        <f>+F63/(F63+F13)*100</f>
        <v>27.914976186276242</v>
      </c>
      <c r="G82" s="125">
        <f t="shared" ref="G82:H82" si="64">+G63/(G63+G13)*100</f>
        <v>31.128962223187145</v>
      </c>
      <c r="H82" s="125">
        <f t="shared" si="64"/>
        <v>24.599050264313231</v>
      </c>
      <c r="I82" s="125"/>
      <c r="J82" s="125">
        <f>+J63/(J63+J13)*100</f>
        <v>31.905348346235048</v>
      </c>
      <c r="K82" s="125">
        <f t="shared" ref="K82:L82" si="65">+K63/(K63+K13)*100</f>
        <v>35.514300482425917</v>
      </c>
      <c r="L82" s="125">
        <f t="shared" si="65"/>
        <v>28.140726096333573</v>
      </c>
      <c r="M82" s="125"/>
      <c r="N82" s="125">
        <f>+N63/(N63+N13)*100</f>
        <v>24.421488598328878</v>
      </c>
      <c r="O82" s="125">
        <f t="shared" ref="O82:P82" si="66">+O63/(O63+O13)*100</f>
        <v>28.721582802244839</v>
      </c>
      <c r="P82" s="125">
        <f t="shared" si="66"/>
        <v>20.011705604057941</v>
      </c>
      <c r="Q82" s="125"/>
      <c r="R82" s="125">
        <f>+R63/(R63+R13)*100</f>
        <v>32.725231546449621</v>
      </c>
      <c r="S82" s="125">
        <f t="shared" ref="S82:T82" si="67">+S63/(S63+S13)*100</f>
        <v>36.719683158357959</v>
      </c>
      <c r="T82" s="125">
        <f t="shared" si="67"/>
        <v>28.793316831683168</v>
      </c>
      <c r="U82" s="125"/>
      <c r="V82" s="125">
        <f>+V63/(V63+V13)*100</f>
        <v>16.941697807467179</v>
      </c>
      <c r="W82" s="125">
        <f t="shared" ref="W82:X82" si="68">+W63/(W63+W13)*100</f>
        <v>19.934355951503786</v>
      </c>
      <c r="X82" s="125">
        <f t="shared" si="68"/>
        <v>14.023514043109078</v>
      </c>
      <c r="Y82" s="125"/>
      <c r="Z82" s="125">
        <f>+Z63/(Z63+Z13)*100</f>
        <v>1.0940919037199124</v>
      </c>
      <c r="AA82" s="125">
        <f t="shared" ref="AA82:AB82" si="69">+AA63/(AA63+AA13)*100</f>
        <v>1.0526315789473684</v>
      </c>
      <c r="AB82" s="125">
        <f t="shared" si="69"/>
        <v>1.1235955056179776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70">+B64/(B64+B14)*100</f>
        <v>11.898820326678766</v>
      </c>
      <c r="C83" s="125">
        <f t="shared" si="70"/>
        <v>14.254987762367424</v>
      </c>
      <c r="D83" s="125">
        <f t="shared" si="70"/>
        <v>9.448515233320478</v>
      </c>
      <c r="E83" s="125"/>
      <c r="F83" s="125">
        <f t="shared" ref="F83:H83" si="71">+F64/(F64+F14)*100</f>
        <v>11.807634730538922</v>
      </c>
      <c r="G83" s="125">
        <f t="shared" si="71"/>
        <v>13.302090843547223</v>
      </c>
      <c r="H83" s="125">
        <f t="shared" si="71"/>
        <v>10.194552529182879</v>
      </c>
      <c r="I83" s="125"/>
      <c r="J83" s="125">
        <f t="shared" ref="J83:L83" si="72">+J64/(J64+J14)*100</f>
        <v>12.739336492890995</v>
      </c>
      <c r="K83" s="125">
        <f t="shared" si="72"/>
        <v>15.274642588412341</v>
      </c>
      <c r="L83" s="125">
        <f t="shared" si="72"/>
        <v>10.164310278945358</v>
      </c>
      <c r="M83" s="125"/>
      <c r="N83" s="125">
        <f t="shared" ref="N83:P83" si="73">+N64/(N64+N14)*100</f>
        <v>11.605166051660516</v>
      </c>
      <c r="O83" s="125">
        <f t="shared" si="73"/>
        <v>14.202476329206117</v>
      </c>
      <c r="P83" s="125">
        <f t="shared" si="73"/>
        <v>8.9379207180254294</v>
      </c>
      <c r="Q83" s="125"/>
      <c r="R83" s="125">
        <f t="shared" ref="R83:T83" si="74">+R64/(R64+R14)*100</f>
        <v>17.43709771796372</v>
      </c>
      <c r="S83" s="125">
        <f t="shared" si="74"/>
        <v>21.479267837131115</v>
      </c>
      <c r="T83" s="125">
        <f t="shared" si="74"/>
        <v>13.020408163265307</v>
      </c>
      <c r="U83" s="125"/>
      <c r="V83" s="125">
        <f t="shared" ref="V83:X83" si="75">+V64/(V64+V14)*100</f>
        <v>6.615828524319868</v>
      </c>
      <c r="W83" s="125">
        <f t="shared" si="75"/>
        <v>7.4835526315789478</v>
      </c>
      <c r="X83" s="125">
        <f t="shared" si="75"/>
        <v>5.7438016528925617</v>
      </c>
      <c r="Y83" s="125"/>
      <c r="Z83" s="125">
        <f t="shared" ref="Z83:AB83" si="76">+Z64/(Z64+Z14)*100</f>
        <v>0</v>
      </c>
      <c r="AA83" s="125">
        <f t="shared" si="76"/>
        <v>0</v>
      </c>
      <c r="AB83" s="125">
        <f t="shared" si="76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70"/>
        <v>19.923111714156491</v>
      </c>
      <c r="C84" s="125">
        <f t="shared" si="70"/>
        <v>22.67573696145125</v>
      </c>
      <c r="D84" s="125">
        <f t="shared" si="70"/>
        <v>17.68205128205128</v>
      </c>
      <c r="E84" s="125"/>
      <c r="F84" s="125">
        <f t="shared" ref="F84:H84" si="77">+F65/(F65+F15)*100</f>
        <v>24.316546762589926</v>
      </c>
      <c r="G84" s="125">
        <f t="shared" si="77"/>
        <v>26.839378238341972</v>
      </c>
      <c r="H84" s="125">
        <f t="shared" si="77"/>
        <v>22.142857142857142</v>
      </c>
      <c r="I84" s="125"/>
      <c r="J84" s="125">
        <f t="shared" ref="J84:L84" si="78">+J65/(J65+J15)*100</f>
        <v>20.837696335078533</v>
      </c>
      <c r="K84" s="125">
        <f t="shared" si="78"/>
        <v>24.827586206896552</v>
      </c>
      <c r="L84" s="125">
        <f t="shared" si="78"/>
        <v>17.5</v>
      </c>
      <c r="M84" s="125"/>
      <c r="N84" s="125">
        <f t="shared" ref="N84:P84" si="79">+N65/(N65+N15)*100</f>
        <v>20.71625344352617</v>
      </c>
      <c r="O84" s="125">
        <f t="shared" si="79"/>
        <v>23.94705174488568</v>
      </c>
      <c r="P84" s="125">
        <f t="shared" si="79"/>
        <v>17.987804878048781</v>
      </c>
      <c r="Q84" s="125"/>
      <c r="R84" s="125">
        <f t="shared" ref="R84:T84" si="80">+R65/(R65+R15)*100</f>
        <v>22.608695652173914</v>
      </c>
      <c r="S84" s="125">
        <f t="shared" si="80"/>
        <v>23.295454545454543</v>
      </c>
      <c r="T84" s="125">
        <f t="shared" si="80"/>
        <v>22.075055187637968</v>
      </c>
      <c r="U84" s="125"/>
      <c r="V84" s="125">
        <f t="shared" ref="V84:X84" si="81">+V65/(V65+V15)*100</f>
        <v>8.2162921348314608</v>
      </c>
      <c r="W84" s="125">
        <f t="shared" si="81"/>
        <v>10.350584307178631</v>
      </c>
      <c r="X84" s="125">
        <f t="shared" si="81"/>
        <v>6.666666666666667</v>
      </c>
      <c r="Y84" s="125"/>
      <c r="Z84" s="125">
        <v>0</v>
      </c>
      <c r="AA84" s="125">
        <v>0</v>
      </c>
      <c r="AB84" s="125">
        <v>0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26.032597300846383</v>
      </c>
      <c r="C87" s="173">
        <f t="shared" ref="C87:D87" si="82">+C68/(C68+C18)*100</f>
        <v>29.068578402806029</v>
      </c>
      <c r="D87" s="173">
        <f t="shared" si="82"/>
        <v>22.97469405836425</v>
      </c>
      <c r="E87" s="173"/>
      <c r="F87" s="173">
        <f>+F68/(F68+F18)*100</f>
        <v>27.611381052529794</v>
      </c>
      <c r="G87" s="173">
        <f t="shared" ref="G87:H87" si="83">+G68/(G68+G18)*100</f>
        <v>30.157824681498386</v>
      </c>
      <c r="H87" s="173">
        <f t="shared" si="83"/>
        <v>24.976636663223648</v>
      </c>
      <c r="I87" s="173"/>
      <c r="J87" s="173">
        <f>+J68/(J68+J18)*100</f>
        <v>30.850343426526074</v>
      </c>
      <c r="K87" s="173">
        <f t="shared" ref="K87:L87" si="84">+K68/(K68+K18)*100</f>
        <v>33.935311260809328</v>
      </c>
      <c r="L87" s="173">
        <f t="shared" si="84"/>
        <v>27.68771122104129</v>
      </c>
      <c r="M87" s="173"/>
      <c r="N87" s="173">
        <f>+N68/(N68+N18)*100</f>
        <v>23.381602466129575</v>
      </c>
      <c r="O87" s="173">
        <f t="shared" ref="O87:P87" si="85">+O68/(O68+O18)*100</f>
        <v>27.102418939783838</v>
      </c>
      <c r="P87" s="173">
        <f t="shared" si="85"/>
        <v>19.610911177176238</v>
      </c>
      <c r="Q87" s="173"/>
      <c r="R87" s="173">
        <f>+R68/(R68+R18)*100</f>
        <v>31.454813842873548</v>
      </c>
      <c r="S87" s="173">
        <f t="shared" ref="S87:T87" si="86">+S68/(S68+S18)*100</f>
        <v>34.647124843203272</v>
      </c>
      <c r="T87" s="173">
        <f t="shared" si="86"/>
        <v>28.302255835180596</v>
      </c>
      <c r="U87" s="173"/>
      <c r="V87" s="173">
        <f>+V68/(V68+V18)*100</f>
        <v>15.338861481403729</v>
      </c>
      <c r="W87" s="173">
        <f t="shared" ref="W87:X87" si="87">+W68/(W68+W18)*100</f>
        <v>17.637413559563701</v>
      </c>
      <c r="X87" s="173">
        <f t="shared" si="87"/>
        <v>13.123539920296826</v>
      </c>
      <c r="Y87" s="173"/>
      <c r="Z87" s="173">
        <f>+Z68/(Z68+Z18)*100</f>
        <v>0.58275058275058278</v>
      </c>
      <c r="AA87" s="173">
        <f t="shared" ref="AA87:AB87" si="88">+AA68/(AA68+AA18)*100</f>
        <v>0.53191489361702127</v>
      </c>
      <c r="AB87" s="173">
        <f t="shared" si="88"/>
        <v>0.62240663900414939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28.854479876182097</v>
      </c>
      <c r="C88" s="125">
        <f t="shared" ref="C88:D88" si="89">+C69/(C69+C19)*100</f>
        <v>32.016195647758202</v>
      </c>
      <c r="D88" s="125">
        <f t="shared" si="89"/>
        <v>25.648173578687171</v>
      </c>
      <c r="E88" s="129"/>
      <c r="F88" s="125">
        <f>+F69/(F69+F19)*100</f>
        <v>30.173576496804085</v>
      </c>
      <c r="G88" s="125">
        <f t="shared" ref="G88:H88" si="90">+G69/(G69+G19)*100</f>
        <v>32.913358646876077</v>
      </c>
      <c r="H88" s="125">
        <f t="shared" si="90"/>
        <v>27.325998564936615</v>
      </c>
      <c r="I88" s="129"/>
      <c r="J88" s="125">
        <f>+J69/(J69+J19)*100</f>
        <v>34.105680394042729</v>
      </c>
      <c r="K88" s="125">
        <f t="shared" ref="K88:L88" si="91">+K69/(K69+K19)*100</f>
        <v>37.120952054010758</v>
      </c>
      <c r="L88" s="125">
        <f t="shared" si="91"/>
        <v>30.974870789520587</v>
      </c>
      <c r="M88" s="129"/>
      <c r="N88" s="125">
        <f>+N69/(N69+N19)*100</f>
        <v>25.484905241103455</v>
      </c>
      <c r="O88" s="125">
        <f t="shared" ref="O88:P88" si="92">+O69/(O69+O19)*100</f>
        <v>29.428768931062656</v>
      </c>
      <c r="P88" s="125">
        <f t="shared" si="92"/>
        <v>21.458814472671286</v>
      </c>
      <c r="Q88" s="129"/>
      <c r="R88" s="125">
        <f>+R69/(R69+R19)*100</f>
        <v>34.945966323196778</v>
      </c>
      <c r="S88" s="125">
        <f t="shared" ref="S88:T88" si="93">+S69/(S69+S19)*100</f>
        <v>38.167680865449626</v>
      </c>
      <c r="T88" s="125">
        <f t="shared" si="93"/>
        <v>31.780435143663844</v>
      </c>
      <c r="U88" s="129"/>
      <c r="V88" s="125">
        <f>+V69/(V69+V19)*100</f>
        <v>17.614016316704561</v>
      </c>
      <c r="W88" s="125">
        <f t="shared" ref="W88:X88" si="94">+W69/(W69+W19)*100</f>
        <v>20.199004975124378</v>
      </c>
      <c r="X88" s="125">
        <f t="shared" si="94"/>
        <v>15.10196905766526</v>
      </c>
      <c r="Y88" s="129"/>
      <c r="Z88" s="125">
        <f>+Z69/(Z69+Z19)*100</f>
        <v>1.1261261261261262</v>
      </c>
      <c r="AA88" s="125">
        <f t="shared" ref="AA88:AB88" si="95">+AA69/(AA69+AA19)*100</f>
        <v>1.0695187165775399</v>
      </c>
      <c r="AB88" s="125">
        <f t="shared" si="95"/>
        <v>1.1673151750972763</v>
      </c>
    </row>
    <row r="89" spans="1:33" ht="15" customHeight="1" x14ac:dyDescent="0.25">
      <c r="A89" s="107" t="s">
        <v>74</v>
      </c>
      <c r="B89" s="125">
        <f t="shared" ref="B89:D89" si="96">+B70/(B70+B20)*100</f>
        <v>12.04772453460806</v>
      </c>
      <c r="C89" s="125">
        <f t="shared" si="96"/>
        <v>14.423882415657605</v>
      </c>
      <c r="D89" s="125">
        <f t="shared" si="96"/>
        <v>9.5714285714285712</v>
      </c>
      <c r="E89" s="129"/>
      <c r="F89" s="125">
        <f t="shared" ref="F89:H89" si="97">+F70/(F70+F20)*100</f>
        <v>12.055641421947449</v>
      </c>
      <c r="G89" s="125">
        <f t="shared" si="97"/>
        <v>13.536630717738937</v>
      </c>
      <c r="H89" s="125">
        <f t="shared" si="97"/>
        <v>10.454362685967029</v>
      </c>
      <c r="I89" s="129"/>
      <c r="J89" s="125">
        <f t="shared" ref="J89:L89" si="98">+J70/(J70+J20)*100</f>
        <v>12.795006826604252</v>
      </c>
      <c r="K89" s="125">
        <f t="shared" si="98"/>
        <v>15.447154471544716</v>
      </c>
      <c r="L89" s="125">
        <f t="shared" si="98"/>
        <v>10.102201257861635</v>
      </c>
      <c r="M89" s="129"/>
      <c r="N89" s="125">
        <f t="shared" ref="N89:P89" si="99">+N70/(N70+N20)*100</f>
        <v>11.76470588235294</v>
      </c>
      <c r="O89" s="125">
        <f t="shared" si="99"/>
        <v>14.296351451973194</v>
      </c>
      <c r="P89" s="125">
        <f t="shared" si="99"/>
        <v>9.1503267973856204</v>
      </c>
      <c r="Q89" s="129"/>
      <c r="R89" s="125">
        <f t="shared" ref="R89:T89" si="100">+R70/(R70+R20)*100</f>
        <v>17.636472705458907</v>
      </c>
      <c r="S89" s="125">
        <f t="shared" si="100"/>
        <v>21.754117196476447</v>
      </c>
      <c r="T89" s="125">
        <f t="shared" si="100"/>
        <v>13.138075313807532</v>
      </c>
      <c r="U89" s="129"/>
      <c r="V89" s="125">
        <f t="shared" ref="V89:X89" si="101">+V70/(V70+V20)*100</f>
        <v>6.6864155734236137</v>
      </c>
      <c r="W89" s="125">
        <f t="shared" si="101"/>
        <v>7.5431942688579863</v>
      </c>
      <c r="X89" s="125">
        <f t="shared" si="101"/>
        <v>5.8223544411389714</v>
      </c>
      <c r="Y89" s="129"/>
      <c r="Z89" s="125">
        <f t="shared" ref="Z89:AB89" si="102">+Z70/(Z70+Z20)*100</f>
        <v>0</v>
      </c>
      <c r="AA89" s="125">
        <f t="shared" si="102"/>
        <v>0</v>
      </c>
      <c r="AB89" s="125">
        <f t="shared" si="102"/>
        <v>0</v>
      </c>
    </row>
    <row r="90" spans="1:33" ht="15" customHeight="1" x14ac:dyDescent="0.25">
      <c r="A90" s="107" t="s">
        <v>245</v>
      </c>
      <c r="B90" s="125">
        <f t="shared" ref="B90:D90" si="103">+B71/(B71+B21)*100</f>
        <v>19.923111714156491</v>
      </c>
      <c r="C90" s="125">
        <f t="shared" si="103"/>
        <v>22.67573696145125</v>
      </c>
      <c r="D90" s="125">
        <f t="shared" si="103"/>
        <v>17.68205128205128</v>
      </c>
      <c r="E90" s="129"/>
      <c r="F90" s="125">
        <f t="shared" ref="F90:H90" si="104">+F71/(F71+F21)*100</f>
        <v>24.316546762589926</v>
      </c>
      <c r="G90" s="125">
        <f t="shared" si="104"/>
        <v>26.839378238341972</v>
      </c>
      <c r="H90" s="125">
        <f t="shared" si="104"/>
        <v>22.142857142857142</v>
      </c>
      <c r="I90" s="129"/>
      <c r="J90" s="125">
        <f t="shared" ref="J90:L90" si="105">+J71/(J71+J21)*100</f>
        <v>20.837696335078533</v>
      </c>
      <c r="K90" s="125">
        <f t="shared" si="105"/>
        <v>24.827586206896552</v>
      </c>
      <c r="L90" s="125">
        <f t="shared" si="105"/>
        <v>17.5</v>
      </c>
      <c r="M90" s="129"/>
      <c r="N90" s="125">
        <f t="shared" ref="N90:P90" si="106">+N71/(N71+N21)*100</f>
        <v>20.71625344352617</v>
      </c>
      <c r="O90" s="125">
        <f t="shared" si="106"/>
        <v>23.94705174488568</v>
      </c>
      <c r="P90" s="125">
        <f t="shared" si="106"/>
        <v>17.987804878048781</v>
      </c>
      <c r="Q90" s="129"/>
      <c r="R90" s="125">
        <f t="shared" ref="R90:T90" si="107">+R71/(R71+R21)*100</f>
        <v>22.608695652173914</v>
      </c>
      <c r="S90" s="125">
        <f t="shared" si="107"/>
        <v>23.295454545454543</v>
      </c>
      <c r="T90" s="125">
        <f t="shared" si="107"/>
        <v>22.075055187637968</v>
      </c>
      <c r="U90" s="129"/>
      <c r="V90" s="125">
        <f t="shared" ref="V90:X90" si="108">+V71/(V71+V21)*100</f>
        <v>8.2162921348314608</v>
      </c>
      <c r="W90" s="125">
        <f t="shared" si="108"/>
        <v>10.350584307178631</v>
      </c>
      <c r="X90" s="125">
        <f t="shared" si="108"/>
        <v>6.666666666666667</v>
      </c>
      <c r="Y90" s="129"/>
      <c r="Z90" s="125">
        <v>0</v>
      </c>
      <c r="AA90" s="125">
        <v>0</v>
      </c>
      <c r="AB90" s="125">
        <v>0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21.679615994793149</v>
      </c>
      <c r="C93" s="173">
        <f t="shared" ref="C93:D93" si="109">+C74/(C74+C24)*100</f>
        <v>26.839495222352134</v>
      </c>
      <c r="D93" s="173">
        <f t="shared" si="109"/>
        <v>16.426548454623816</v>
      </c>
      <c r="E93" s="173"/>
      <c r="F93" s="173">
        <f>+F74/(F74+F24)*100</f>
        <v>20.816541089889608</v>
      </c>
      <c r="G93" s="173">
        <f t="shared" ref="G93:H93" si="110">+G74/(G74+G24)*100</f>
        <v>25.344496773068204</v>
      </c>
      <c r="H93" s="173">
        <f t="shared" si="110"/>
        <v>16.247139588100687</v>
      </c>
      <c r="I93" s="173"/>
      <c r="J93" s="173">
        <f>+J74/(J74+J24)*100</f>
        <v>24.953576797241137</v>
      </c>
      <c r="K93" s="173">
        <f t="shared" ref="K93:L93" si="111">+K74/(K74+K24)*100</f>
        <v>30.345776707380011</v>
      </c>
      <c r="L93" s="173">
        <f t="shared" si="111"/>
        <v>19.250363901018922</v>
      </c>
      <c r="M93" s="173"/>
      <c r="N93" s="173">
        <f>+N74/(N74+N24)*100</f>
        <v>20.873929731325656</v>
      </c>
      <c r="O93" s="173">
        <f t="shared" ref="O93:P93" si="112">+O74/(O74+O24)*100</f>
        <v>26.329016044848252</v>
      </c>
      <c r="P93" s="173">
        <f t="shared" si="112"/>
        <v>15.216519647153168</v>
      </c>
      <c r="Q93" s="173"/>
      <c r="R93" s="173">
        <f>+R74/(R74+R24)*100</f>
        <v>26.000721240533721</v>
      </c>
      <c r="S93" s="173">
        <f t="shared" ref="S93:T93" si="113">+S74/(S74+S24)*100</f>
        <v>32.166143443612654</v>
      </c>
      <c r="T93" s="173">
        <f t="shared" si="113"/>
        <v>19.889899473432266</v>
      </c>
      <c r="U93" s="173"/>
      <c r="V93" s="173">
        <f>+V74/(V74+V24)*100</f>
        <v>14.83488782455256</v>
      </c>
      <c r="W93" s="173">
        <f t="shared" ref="W93:X93" si="114">+W74/(W74+W24)*100</f>
        <v>18.967709127892192</v>
      </c>
      <c r="X93" s="173">
        <f t="shared" si="114"/>
        <v>10.772306923269182</v>
      </c>
      <c r="Y93" s="173"/>
      <c r="Z93" s="173">
        <f>+Z74/(Z74+Z24)*100</f>
        <v>0</v>
      </c>
      <c r="AA93" s="173">
        <f t="shared" ref="AA93:AB93" si="115">+AA74/(AA74+AA24)*100</f>
        <v>0</v>
      </c>
      <c r="AB93" s="173">
        <f t="shared" si="115"/>
        <v>0</v>
      </c>
    </row>
    <row r="94" spans="1:33" ht="15" customHeight="1" x14ac:dyDescent="0.25">
      <c r="A94" s="107" t="s">
        <v>73</v>
      </c>
      <c r="B94" s="125">
        <f>+B75/(B75+B25)*100</f>
        <v>21.903444859543026</v>
      </c>
      <c r="C94" s="125">
        <f t="shared" ref="C94:D94" si="116">+C75/(C75+C25)*100</f>
        <v>27.111365588319497</v>
      </c>
      <c r="D94" s="125">
        <f t="shared" si="116"/>
        <v>16.59721643470289</v>
      </c>
      <c r="E94" s="129"/>
      <c r="F94" s="125">
        <f>+F75/(F75+F25)*100</f>
        <v>21.065267650720259</v>
      </c>
      <c r="G94" s="125">
        <f t="shared" ref="G94:H94" si="117">+G75/(G75+G25)*100</f>
        <v>25.63739376770538</v>
      </c>
      <c r="H94" s="125">
        <f t="shared" si="117"/>
        <v>16.45230439442658</v>
      </c>
      <c r="I94" s="129"/>
      <c r="J94" s="125">
        <f>+J75/(J75+J25)*100</f>
        <v>25.141116387420482</v>
      </c>
      <c r="K94" s="125">
        <f t="shared" ref="K94:L94" si="118">+K75/(K75+K25)*100</f>
        <v>30.620425235273611</v>
      </c>
      <c r="L94" s="125">
        <f t="shared" si="118"/>
        <v>19.343536787755855</v>
      </c>
      <c r="M94" s="129"/>
      <c r="N94" s="125">
        <f>+N75/(N75+N25)*100</f>
        <v>21.080973274830477</v>
      </c>
      <c r="O94" s="125">
        <f t="shared" ref="O94:P94" si="119">+O75/(O75+O25)*100</f>
        <v>26.520633678857813</v>
      </c>
      <c r="P94" s="125">
        <f t="shared" si="119"/>
        <v>15.422177009155646</v>
      </c>
      <c r="Q94" s="129"/>
      <c r="R94" s="125">
        <f>+R75/(R75+R25)*100</f>
        <v>26.254119370194068</v>
      </c>
      <c r="S94" s="125">
        <f t="shared" ref="S94:T94" si="120">+S75/(S75+S25)*100</f>
        <v>32.515337423312886</v>
      </c>
      <c r="T94" s="125">
        <f t="shared" si="120"/>
        <v>20.058280718795533</v>
      </c>
      <c r="U94" s="129"/>
      <c r="V94" s="125">
        <f>+V75/(V75+V25)*100</f>
        <v>15.010245901639344</v>
      </c>
      <c r="W94" s="125">
        <f t="shared" ref="W94:X94" si="121">+W75/(W75+W25)*100</f>
        <v>19.17914300464636</v>
      </c>
      <c r="X94" s="125">
        <f t="shared" si="121"/>
        <v>10.904931367564821</v>
      </c>
      <c r="Y94" s="129"/>
      <c r="Z94" s="125">
        <f>+Z75/(Z75+Z25)*100</f>
        <v>0</v>
      </c>
      <c r="AA94" s="125">
        <f t="shared" ref="AA94:AB94" si="122">+AA75/(AA75+AA25)*100</f>
        <v>0</v>
      </c>
      <c r="AB94" s="125">
        <f t="shared" si="122"/>
        <v>0</v>
      </c>
    </row>
    <row r="95" spans="1:33" ht="15" customHeight="1" x14ac:dyDescent="0.25">
      <c r="A95" s="107" t="s">
        <v>74</v>
      </c>
      <c r="B95" s="125">
        <f t="shared" ref="B95:D95" si="123">+B76/(B76+B26)*100</f>
        <v>6.5550906555090656</v>
      </c>
      <c r="C95" s="125">
        <f t="shared" si="123"/>
        <v>7.9545454545454541</v>
      </c>
      <c r="D95" s="125">
        <f t="shared" si="123"/>
        <v>5.2054794520547949</v>
      </c>
      <c r="E95" s="129"/>
      <c r="F95" s="125">
        <f t="shared" ref="F95:H95" si="124">+F76/(F76+F26)*100</f>
        <v>4.1666666666666661</v>
      </c>
      <c r="G95" s="125">
        <f t="shared" si="124"/>
        <v>5.8823529411764701</v>
      </c>
      <c r="H95" s="125">
        <f t="shared" si="124"/>
        <v>2.4096385542168677</v>
      </c>
      <c r="I95" s="129"/>
      <c r="J95" s="125">
        <f t="shared" ref="J95:L95" si="125">+J76/(J76+J26)*100</f>
        <v>10.810810810810811</v>
      </c>
      <c r="K95" s="125">
        <f t="shared" si="125"/>
        <v>9.3333333333333339</v>
      </c>
      <c r="L95" s="125">
        <f t="shared" si="125"/>
        <v>12.328767123287671</v>
      </c>
      <c r="M95" s="129"/>
      <c r="N95" s="125">
        <f t="shared" ref="N95:P95" si="126">+N76/(N76+N26)*100</f>
        <v>5.2631578947368416</v>
      </c>
      <c r="O95" s="125">
        <f t="shared" si="126"/>
        <v>10</v>
      </c>
      <c r="P95" s="125">
        <f t="shared" si="126"/>
        <v>1.3698630136986301</v>
      </c>
      <c r="Q95" s="129"/>
      <c r="R95" s="125">
        <f t="shared" ref="R95:T95" si="127">+R76/(R76+R26)*100</f>
        <v>9.5238095238095237</v>
      </c>
      <c r="S95" s="125">
        <f t="shared" si="127"/>
        <v>10.606060606060606</v>
      </c>
      <c r="T95" s="125">
        <f t="shared" si="127"/>
        <v>8.3333333333333321</v>
      </c>
      <c r="U95" s="129"/>
      <c r="V95" s="125">
        <f t="shared" ref="V95:X95" si="128">+V76/(V76+V26)*100</f>
        <v>3.9682539682539679</v>
      </c>
      <c r="W95" s="125">
        <f t="shared" si="128"/>
        <v>5.0847457627118651</v>
      </c>
      <c r="X95" s="125">
        <f t="shared" si="128"/>
        <v>2.9850746268656714</v>
      </c>
      <c r="Y95" s="129"/>
      <c r="Z95" s="125">
        <f t="shared" ref="Z95:AB95" si="129">+Z76/(Z76+Z26)*100</f>
        <v>0</v>
      </c>
      <c r="AA95" s="125">
        <f t="shared" si="129"/>
        <v>0</v>
      </c>
      <c r="AB95" s="125">
        <f t="shared" si="129"/>
        <v>0</v>
      </c>
    </row>
    <row r="96" spans="1:33" ht="15" customHeight="1" thickBot="1" x14ac:dyDescent="0.3">
      <c r="A96" s="122" t="s">
        <v>245</v>
      </c>
      <c r="B96" s="228">
        <v>0</v>
      </c>
      <c r="C96" s="228">
        <v>0</v>
      </c>
      <c r="D96" s="228">
        <v>0</v>
      </c>
      <c r="E96" s="244">
        <v>0</v>
      </c>
      <c r="F96" s="228">
        <v>0</v>
      </c>
      <c r="G96" s="228">
        <v>0</v>
      </c>
      <c r="H96" s="228">
        <v>0</v>
      </c>
      <c r="I96" s="244"/>
      <c r="J96" s="228">
        <v>0</v>
      </c>
      <c r="K96" s="228">
        <v>0</v>
      </c>
      <c r="L96" s="228">
        <v>0</v>
      </c>
      <c r="M96" s="244"/>
      <c r="N96" s="228">
        <v>0</v>
      </c>
      <c r="O96" s="228">
        <v>0</v>
      </c>
      <c r="P96" s="228">
        <v>0</v>
      </c>
      <c r="Q96" s="244"/>
      <c r="R96" s="228">
        <v>0</v>
      </c>
      <c r="S96" s="228">
        <v>0</v>
      </c>
      <c r="T96" s="228">
        <v>0</v>
      </c>
      <c r="U96" s="244"/>
      <c r="V96" s="228">
        <v>0</v>
      </c>
      <c r="W96" s="228">
        <v>0</v>
      </c>
      <c r="X96" s="228">
        <v>0</v>
      </c>
      <c r="Y96" s="244"/>
      <c r="Z96" s="228">
        <v>0</v>
      </c>
      <c r="AA96" s="228">
        <v>0</v>
      </c>
      <c r="AB96" s="228">
        <v>0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E1:AF2"/>
    <mergeCell ref="AE51:AF52"/>
    <mergeCell ref="A29:AB29"/>
    <mergeCell ref="A47:AB47"/>
    <mergeCell ref="A48:AB48"/>
    <mergeCell ref="J7:L7"/>
    <mergeCell ref="A1:AB1"/>
    <mergeCell ref="A2:AB2"/>
    <mergeCell ref="A3:AB3"/>
    <mergeCell ref="A4:AB4"/>
    <mergeCell ref="A5:AB5"/>
    <mergeCell ref="N7:P7"/>
    <mergeCell ref="R7:T7"/>
    <mergeCell ref="V7:X7"/>
    <mergeCell ref="Z7:AB7"/>
    <mergeCell ref="A10:AB10"/>
    <mergeCell ref="A7:A8"/>
    <mergeCell ref="B7:D7"/>
    <mergeCell ref="F7:H7"/>
    <mergeCell ref="A60:AB60"/>
    <mergeCell ref="A79:AB79"/>
    <mergeCell ref="A55:AB55"/>
    <mergeCell ref="A51:AB51"/>
    <mergeCell ref="A52:AB52"/>
    <mergeCell ref="A53:AB53"/>
    <mergeCell ref="A54:AB54"/>
    <mergeCell ref="A97:AB97"/>
    <mergeCell ref="A98:AB98"/>
    <mergeCell ref="R57:T57"/>
    <mergeCell ref="V57:X57"/>
    <mergeCell ref="Z57:AB57"/>
    <mergeCell ref="A57:A58"/>
    <mergeCell ref="B57:D57"/>
    <mergeCell ref="F57:H57"/>
    <mergeCell ref="J57:L57"/>
    <mergeCell ref="N57:P5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sqref="A1:B1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" style="123" customWidth="1"/>
    <col min="9" max="9" width="1.42578125" style="123" customWidth="1"/>
    <col min="10" max="12" width="7" style="123" customWidth="1"/>
    <col min="13" max="13" width="1.85546875" style="123" customWidth="1"/>
    <col min="14" max="16" width="7" style="123" customWidth="1"/>
    <col min="17" max="17" width="1.5703125" style="123" customWidth="1"/>
    <col min="18" max="20" width="7" style="123" customWidth="1"/>
    <col min="21" max="21" width="1.140625" style="123" customWidth="1"/>
    <col min="22" max="24" width="7" style="123" customWidth="1"/>
    <col min="25" max="25" width="1.42578125" style="123" customWidth="1"/>
    <col min="26" max="28" width="6.5703125" style="123" customWidth="1"/>
    <col min="29" max="30" width="6.5703125" style="107" customWidth="1"/>
    <col min="31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38" t="s">
        <v>465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D1" s="29"/>
      <c r="AE1" s="326" t="s">
        <v>317</v>
      </c>
      <c r="AF1" s="326"/>
    </row>
    <row r="2" spans="1:32" ht="15" customHeight="1" x14ac:dyDescent="0.2">
      <c r="A2" s="338" t="s">
        <v>140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D2" s="30"/>
      <c r="AE2" s="326"/>
      <c r="AF2" s="326"/>
    </row>
    <row r="3" spans="1:32" ht="15" customHeight="1" x14ac:dyDescent="0.2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  <c r="AD3" s="95"/>
      <c r="AE3" s="95"/>
      <c r="AF3" s="95"/>
    </row>
    <row r="4" spans="1:32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</row>
    <row r="5" spans="1:32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45" t="s">
        <v>242</v>
      </c>
      <c r="B8" s="343" t="s">
        <v>243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2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230408</v>
      </c>
      <c r="C11" s="152">
        <f>SUM(C13:C39)</f>
        <v>115750</v>
      </c>
      <c r="D11" s="152">
        <f>SUM(D13:D39)</f>
        <v>114658</v>
      </c>
      <c r="E11" s="152"/>
      <c r="F11" s="152">
        <f>SUM(F13:F39)</f>
        <v>52781</v>
      </c>
      <c r="G11" s="152">
        <f>SUM(G13:G39)</f>
        <v>26769</v>
      </c>
      <c r="H11" s="152">
        <f>SUM(H13:H39)</f>
        <v>26012</v>
      </c>
      <c r="I11" s="152"/>
      <c r="J11" s="152">
        <f>SUM(J13:J39)</f>
        <v>52657</v>
      </c>
      <c r="K11" s="152">
        <f>SUM(K13:K39)</f>
        <v>26744</v>
      </c>
      <c r="L11" s="152">
        <f>SUM(L13:L39)</f>
        <v>25913</v>
      </c>
      <c r="M11" s="152"/>
      <c r="N11" s="152">
        <f>SUM(N13:N39)</f>
        <v>48764</v>
      </c>
      <c r="O11" s="152">
        <f>SUM(O13:O39)</f>
        <v>24603</v>
      </c>
      <c r="P11" s="152">
        <f>SUM(P13:P39)</f>
        <v>24161</v>
      </c>
      <c r="Q11" s="152"/>
      <c r="R11" s="152">
        <f>SUM(R13:R39)</f>
        <v>38804</v>
      </c>
      <c r="S11" s="152">
        <f>SUM(S13:S39)</f>
        <v>19288</v>
      </c>
      <c r="T11" s="152">
        <f>SUM(T13:T39)</f>
        <v>19516</v>
      </c>
      <c r="U11" s="152"/>
      <c r="V11" s="152">
        <f>SUM(V13:V39)</f>
        <v>36515</v>
      </c>
      <c r="W11" s="152">
        <f>SUM(W13:W39)</f>
        <v>17960</v>
      </c>
      <c r="X11" s="152">
        <f>SUM(X13:X39)</f>
        <v>18555</v>
      </c>
      <c r="Y11" s="152"/>
      <c r="Z11" s="152">
        <f>SUM(Z13:Z39)</f>
        <v>887</v>
      </c>
      <c r="AA11" s="152">
        <f>SUM(AA13:AA39)</f>
        <v>386</v>
      </c>
      <c r="AB11" s="152">
        <f>SUM(AB13:AB39)</f>
        <v>501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3">
        <v>15791</v>
      </c>
      <c r="C13" s="263">
        <v>8107</v>
      </c>
      <c r="D13" s="263">
        <v>7684</v>
      </c>
      <c r="E13" s="263"/>
      <c r="F13" s="263">
        <v>3461</v>
      </c>
      <c r="G13" s="263">
        <v>1743</v>
      </c>
      <c r="H13" s="263">
        <v>1718</v>
      </c>
      <c r="I13" s="263"/>
      <c r="J13" s="263">
        <v>3590</v>
      </c>
      <c r="K13" s="263">
        <v>1848</v>
      </c>
      <c r="L13" s="263">
        <v>1742</v>
      </c>
      <c r="M13" s="263"/>
      <c r="N13" s="263">
        <v>3641</v>
      </c>
      <c r="O13" s="263">
        <v>1865</v>
      </c>
      <c r="P13" s="263">
        <v>1776</v>
      </c>
      <c r="Q13" s="263"/>
      <c r="R13" s="263">
        <v>2636</v>
      </c>
      <c r="S13" s="263">
        <v>1385</v>
      </c>
      <c r="T13" s="263">
        <v>1251</v>
      </c>
      <c r="U13" s="263"/>
      <c r="V13" s="263">
        <v>2429</v>
      </c>
      <c r="W13" s="263">
        <v>1246</v>
      </c>
      <c r="X13" s="263">
        <v>1183</v>
      </c>
      <c r="Y13" s="263"/>
      <c r="Z13" s="263">
        <v>34</v>
      </c>
      <c r="AA13" s="263">
        <v>20</v>
      </c>
      <c r="AB13" s="263">
        <v>14</v>
      </c>
    </row>
    <row r="14" spans="1:32" ht="15" customHeight="1" x14ac:dyDescent="0.2">
      <c r="A14" s="107" t="s">
        <v>80</v>
      </c>
      <c r="B14" s="263">
        <v>19617</v>
      </c>
      <c r="C14" s="263">
        <v>9908</v>
      </c>
      <c r="D14" s="263">
        <v>9709</v>
      </c>
      <c r="E14" s="263"/>
      <c r="F14" s="263">
        <v>4106</v>
      </c>
      <c r="G14" s="263">
        <v>2144</v>
      </c>
      <c r="H14" s="263">
        <v>1962</v>
      </c>
      <c r="I14" s="263"/>
      <c r="J14" s="263">
        <v>4247</v>
      </c>
      <c r="K14" s="263">
        <v>2140</v>
      </c>
      <c r="L14" s="263">
        <v>2107</v>
      </c>
      <c r="M14" s="263"/>
      <c r="N14" s="263">
        <v>4170</v>
      </c>
      <c r="O14" s="263">
        <v>2121</v>
      </c>
      <c r="P14" s="263">
        <v>2049</v>
      </c>
      <c r="Q14" s="263"/>
      <c r="R14" s="263">
        <v>3474</v>
      </c>
      <c r="S14" s="263">
        <v>1804</v>
      </c>
      <c r="T14" s="263">
        <v>1670</v>
      </c>
      <c r="U14" s="263"/>
      <c r="V14" s="263">
        <v>3411</v>
      </c>
      <c r="W14" s="263">
        <v>1626</v>
      </c>
      <c r="X14" s="263">
        <v>1785</v>
      </c>
      <c r="Y14" s="263"/>
      <c r="Z14" s="263">
        <v>209</v>
      </c>
      <c r="AA14" s="263">
        <v>73</v>
      </c>
      <c r="AB14" s="263">
        <v>136</v>
      </c>
    </row>
    <row r="15" spans="1:32" ht="15" customHeight="1" x14ac:dyDescent="0.2">
      <c r="A15" s="107" t="s">
        <v>81</v>
      </c>
      <c r="B15" s="263">
        <v>15948</v>
      </c>
      <c r="C15" s="263">
        <v>7841</v>
      </c>
      <c r="D15" s="263">
        <v>8107</v>
      </c>
      <c r="E15" s="263"/>
      <c r="F15" s="263">
        <v>3916</v>
      </c>
      <c r="G15" s="263">
        <v>1975</v>
      </c>
      <c r="H15" s="263">
        <v>1941</v>
      </c>
      <c r="I15" s="263"/>
      <c r="J15" s="263">
        <v>3816</v>
      </c>
      <c r="K15" s="263">
        <v>1911</v>
      </c>
      <c r="L15" s="263">
        <v>1905</v>
      </c>
      <c r="M15" s="263"/>
      <c r="N15" s="263">
        <v>3426</v>
      </c>
      <c r="O15" s="263">
        <v>1674</v>
      </c>
      <c r="P15" s="263">
        <v>1752</v>
      </c>
      <c r="Q15" s="263"/>
      <c r="R15" s="263">
        <v>2499</v>
      </c>
      <c r="S15" s="263">
        <v>1164</v>
      </c>
      <c r="T15" s="263">
        <v>1335</v>
      </c>
      <c r="U15" s="263"/>
      <c r="V15" s="263">
        <v>2198</v>
      </c>
      <c r="W15" s="263">
        <v>1066</v>
      </c>
      <c r="X15" s="263">
        <v>1132</v>
      </c>
      <c r="Y15" s="263"/>
      <c r="Z15" s="263">
        <v>93</v>
      </c>
      <c r="AA15" s="263">
        <v>51</v>
      </c>
      <c r="AB15" s="263">
        <v>42</v>
      </c>
    </row>
    <row r="16" spans="1:32" ht="15" customHeight="1" x14ac:dyDescent="0.2">
      <c r="A16" s="107" t="s">
        <v>82</v>
      </c>
      <c r="B16" s="263">
        <v>12582</v>
      </c>
      <c r="C16" s="263">
        <v>6292</v>
      </c>
      <c r="D16" s="263">
        <v>6290</v>
      </c>
      <c r="E16" s="263"/>
      <c r="F16" s="263">
        <v>3019</v>
      </c>
      <c r="G16" s="263">
        <v>1533</v>
      </c>
      <c r="H16" s="263">
        <v>1486</v>
      </c>
      <c r="I16" s="263"/>
      <c r="J16" s="263">
        <v>3203</v>
      </c>
      <c r="K16" s="263">
        <v>1651</v>
      </c>
      <c r="L16" s="263">
        <v>1552</v>
      </c>
      <c r="M16" s="263"/>
      <c r="N16" s="263">
        <v>2812</v>
      </c>
      <c r="O16" s="263">
        <v>1353</v>
      </c>
      <c r="P16" s="263">
        <v>1459</v>
      </c>
      <c r="Q16" s="263"/>
      <c r="R16" s="263">
        <v>1818</v>
      </c>
      <c r="S16" s="263">
        <v>906</v>
      </c>
      <c r="T16" s="263">
        <v>912</v>
      </c>
      <c r="U16" s="263"/>
      <c r="V16" s="263">
        <v>1730</v>
      </c>
      <c r="W16" s="263">
        <v>849</v>
      </c>
      <c r="X16" s="263">
        <v>881</v>
      </c>
      <c r="Y16" s="263"/>
      <c r="Z16" s="263">
        <v>0</v>
      </c>
      <c r="AA16" s="263">
        <v>0</v>
      </c>
      <c r="AB16" s="263">
        <v>0</v>
      </c>
    </row>
    <row r="17" spans="1:28" ht="15" customHeight="1" x14ac:dyDescent="0.2">
      <c r="A17" s="107" t="s">
        <v>83</v>
      </c>
      <c r="B17" s="263">
        <v>3104</v>
      </c>
      <c r="C17" s="263">
        <v>1591</v>
      </c>
      <c r="D17" s="263">
        <v>1513</v>
      </c>
      <c r="E17" s="263"/>
      <c r="F17" s="263">
        <v>646</v>
      </c>
      <c r="G17" s="263">
        <v>325</v>
      </c>
      <c r="H17" s="263">
        <v>321</v>
      </c>
      <c r="I17" s="263"/>
      <c r="J17" s="263">
        <v>686</v>
      </c>
      <c r="K17" s="263">
        <v>355</v>
      </c>
      <c r="L17" s="263">
        <v>331</v>
      </c>
      <c r="M17" s="263"/>
      <c r="N17" s="263">
        <v>613</v>
      </c>
      <c r="O17" s="263">
        <v>327</v>
      </c>
      <c r="P17" s="263">
        <v>286</v>
      </c>
      <c r="Q17" s="263"/>
      <c r="R17" s="263">
        <v>573</v>
      </c>
      <c r="S17" s="263">
        <v>284</v>
      </c>
      <c r="T17" s="263">
        <v>289</v>
      </c>
      <c r="U17" s="263"/>
      <c r="V17" s="263">
        <v>568</v>
      </c>
      <c r="W17" s="263">
        <v>291</v>
      </c>
      <c r="X17" s="263">
        <v>277</v>
      </c>
      <c r="Y17" s="263"/>
      <c r="Z17" s="263">
        <v>18</v>
      </c>
      <c r="AA17" s="263">
        <v>9</v>
      </c>
      <c r="AB17" s="263">
        <v>9</v>
      </c>
    </row>
    <row r="18" spans="1:28" ht="15" customHeight="1" x14ac:dyDescent="0.2">
      <c r="A18" s="107" t="s">
        <v>84</v>
      </c>
      <c r="B18" s="263">
        <v>7571</v>
      </c>
      <c r="C18" s="263">
        <v>3818</v>
      </c>
      <c r="D18" s="263">
        <v>3753</v>
      </c>
      <c r="E18" s="263"/>
      <c r="F18" s="263">
        <v>1690</v>
      </c>
      <c r="G18" s="263">
        <v>839</v>
      </c>
      <c r="H18" s="263">
        <v>851</v>
      </c>
      <c r="I18" s="263"/>
      <c r="J18" s="263">
        <v>1647</v>
      </c>
      <c r="K18" s="263">
        <v>848</v>
      </c>
      <c r="L18" s="263">
        <v>799</v>
      </c>
      <c r="M18" s="263"/>
      <c r="N18" s="263">
        <v>1611</v>
      </c>
      <c r="O18" s="263">
        <v>829</v>
      </c>
      <c r="P18" s="263">
        <v>782</v>
      </c>
      <c r="Q18" s="263"/>
      <c r="R18" s="263">
        <v>1313</v>
      </c>
      <c r="S18" s="263">
        <v>669</v>
      </c>
      <c r="T18" s="263">
        <v>644</v>
      </c>
      <c r="U18" s="263"/>
      <c r="V18" s="263">
        <v>1281</v>
      </c>
      <c r="W18" s="263">
        <v>622</v>
      </c>
      <c r="X18" s="263">
        <v>659</v>
      </c>
      <c r="Y18" s="263"/>
      <c r="Z18" s="263">
        <v>29</v>
      </c>
      <c r="AA18" s="263">
        <v>11</v>
      </c>
      <c r="AB18" s="263">
        <v>18</v>
      </c>
    </row>
    <row r="19" spans="1:28" ht="15" customHeight="1" x14ac:dyDescent="0.2">
      <c r="A19" s="107" t="s">
        <v>85</v>
      </c>
      <c r="B19" s="263">
        <v>1575</v>
      </c>
      <c r="C19" s="263">
        <v>773</v>
      </c>
      <c r="D19" s="263">
        <v>802</v>
      </c>
      <c r="E19" s="263"/>
      <c r="F19" s="263">
        <v>331</v>
      </c>
      <c r="G19" s="263">
        <v>160</v>
      </c>
      <c r="H19" s="263">
        <v>171</v>
      </c>
      <c r="I19" s="263"/>
      <c r="J19" s="263">
        <v>327</v>
      </c>
      <c r="K19" s="263">
        <v>158</v>
      </c>
      <c r="L19" s="263">
        <v>169</v>
      </c>
      <c r="M19" s="263"/>
      <c r="N19" s="263">
        <v>343</v>
      </c>
      <c r="O19" s="263">
        <v>163</v>
      </c>
      <c r="P19" s="263">
        <v>180</v>
      </c>
      <c r="Q19" s="263"/>
      <c r="R19" s="263">
        <v>276</v>
      </c>
      <c r="S19" s="263">
        <v>140</v>
      </c>
      <c r="T19" s="263">
        <v>136</v>
      </c>
      <c r="U19" s="263"/>
      <c r="V19" s="263">
        <v>286</v>
      </c>
      <c r="W19" s="263">
        <v>148</v>
      </c>
      <c r="X19" s="263">
        <v>138</v>
      </c>
      <c r="Y19" s="263"/>
      <c r="Z19" s="263">
        <v>12</v>
      </c>
      <c r="AA19" s="263">
        <v>4</v>
      </c>
      <c r="AB19" s="263">
        <v>8</v>
      </c>
    </row>
    <row r="20" spans="1:28" ht="15" customHeight="1" x14ac:dyDescent="0.2">
      <c r="A20" s="107" t="s">
        <v>86</v>
      </c>
      <c r="B20" s="263">
        <v>22359</v>
      </c>
      <c r="C20" s="263">
        <v>11326</v>
      </c>
      <c r="D20" s="263">
        <v>11033</v>
      </c>
      <c r="E20" s="263"/>
      <c r="F20" s="263">
        <v>5277</v>
      </c>
      <c r="G20" s="263">
        <v>2682</v>
      </c>
      <c r="H20" s="263">
        <v>2595</v>
      </c>
      <c r="I20" s="263"/>
      <c r="J20" s="263">
        <v>5133</v>
      </c>
      <c r="K20" s="263">
        <v>2681</v>
      </c>
      <c r="L20" s="263">
        <v>2452</v>
      </c>
      <c r="M20" s="263"/>
      <c r="N20" s="263">
        <v>4692</v>
      </c>
      <c r="O20" s="263">
        <v>2388</v>
      </c>
      <c r="P20" s="263">
        <v>2304</v>
      </c>
      <c r="Q20" s="263"/>
      <c r="R20" s="263">
        <v>3623</v>
      </c>
      <c r="S20" s="263">
        <v>1792</v>
      </c>
      <c r="T20" s="263">
        <v>1831</v>
      </c>
      <c r="U20" s="263"/>
      <c r="V20" s="263">
        <v>3523</v>
      </c>
      <c r="W20" s="263">
        <v>1730</v>
      </c>
      <c r="X20" s="263">
        <v>1793</v>
      </c>
      <c r="Y20" s="263"/>
      <c r="Z20" s="263">
        <v>111</v>
      </c>
      <c r="AA20" s="263">
        <v>53</v>
      </c>
      <c r="AB20" s="263">
        <v>58</v>
      </c>
    </row>
    <row r="21" spans="1:28" ht="15" customHeight="1" x14ac:dyDescent="0.2">
      <c r="A21" s="107" t="s">
        <v>87</v>
      </c>
      <c r="B21" s="263">
        <v>10135</v>
      </c>
      <c r="C21" s="263">
        <v>5017</v>
      </c>
      <c r="D21" s="263">
        <v>5118</v>
      </c>
      <c r="E21" s="263"/>
      <c r="F21" s="263">
        <v>2248</v>
      </c>
      <c r="G21" s="263">
        <v>1142</v>
      </c>
      <c r="H21" s="263">
        <v>1106</v>
      </c>
      <c r="I21" s="263"/>
      <c r="J21" s="263">
        <v>2025</v>
      </c>
      <c r="K21" s="263">
        <v>1001</v>
      </c>
      <c r="L21" s="263">
        <v>1024</v>
      </c>
      <c r="M21" s="263"/>
      <c r="N21" s="263">
        <v>1974</v>
      </c>
      <c r="O21" s="263">
        <v>986</v>
      </c>
      <c r="P21" s="263">
        <v>988</v>
      </c>
      <c r="Q21" s="263"/>
      <c r="R21" s="263">
        <v>1957</v>
      </c>
      <c r="S21" s="263">
        <v>950</v>
      </c>
      <c r="T21" s="263">
        <v>1007</v>
      </c>
      <c r="U21" s="263"/>
      <c r="V21" s="263">
        <v>1881</v>
      </c>
      <c r="W21" s="263">
        <v>919</v>
      </c>
      <c r="X21" s="263">
        <v>962</v>
      </c>
      <c r="Y21" s="263"/>
      <c r="Z21" s="263">
        <v>50</v>
      </c>
      <c r="AA21" s="263">
        <v>19</v>
      </c>
      <c r="AB21" s="263">
        <v>31</v>
      </c>
    </row>
    <row r="22" spans="1:28" ht="15" customHeight="1" x14ac:dyDescent="0.2">
      <c r="A22" s="107" t="s">
        <v>88</v>
      </c>
      <c r="B22" s="263">
        <v>9829</v>
      </c>
      <c r="C22" s="263">
        <v>4917</v>
      </c>
      <c r="D22" s="263">
        <v>4912</v>
      </c>
      <c r="E22" s="263"/>
      <c r="F22" s="263">
        <v>2179</v>
      </c>
      <c r="G22" s="263">
        <v>1098</v>
      </c>
      <c r="H22" s="263">
        <v>1081</v>
      </c>
      <c r="I22" s="263"/>
      <c r="J22" s="263">
        <v>2227</v>
      </c>
      <c r="K22" s="263">
        <v>1120</v>
      </c>
      <c r="L22" s="263">
        <v>1107</v>
      </c>
      <c r="M22" s="263"/>
      <c r="N22" s="263">
        <v>1947</v>
      </c>
      <c r="O22" s="263">
        <v>1009</v>
      </c>
      <c r="P22" s="263">
        <v>938</v>
      </c>
      <c r="Q22" s="263"/>
      <c r="R22" s="263">
        <v>1694</v>
      </c>
      <c r="S22" s="263">
        <v>836</v>
      </c>
      <c r="T22" s="263">
        <v>858</v>
      </c>
      <c r="U22" s="263"/>
      <c r="V22" s="263">
        <v>1761</v>
      </c>
      <c r="W22" s="263">
        <v>846</v>
      </c>
      <c r="X22" s="263">
        <v>915</v>
      </c>
      <c r="Y22" s="263"/>
      <c r="Z22" s="263">
        <v>21</v>
      </c>
      <c r="AA22" s="263">
        <v>8</v>
      </c>
      <c r="AB22" s="263">
        <v>13</v>
      </c>
    </row>
    <row r="23" spans="1:28" ht="15" customHeight="1" x14ac:dyDescent="0.2">
      <c r="A23" s="107" t="s">
        <v>89</v>
      </c>
      <c r="B23" s="263">
        <v>3596</v>
      </c>
      <c r="C23" s="263">
        <v>1798</v>
      </c>
      <c r="D23" s="263">
        <v>1798</v>
      </c>
      <c r="E23" s="263"/>
      <c r="F23" s="263">
        <v>852</v>
      </c>
      <c r="G23" s="263">
        <v>416</v>
      </c>
      <c r="H23" s="263">
        <v>436</v>
      </c>
      <c r="I23" s="263"/>
      <c r="J23" s="263">
        <v>792</v>
      </c>
      <c r="K23" s="263">
        <v>400</v>
      </c>
      <c r="L23" s="263">
        <v>392</v>
      </c>
      <c r="M23" s="263"/>
      <c r="N23" s="263">
        <v>794</v>
      </c>
      <c r="O23" s="263">
        <v>408</v>
      </c>
      <c r="P23" s="263">
        <v>386</v>
      </c>
      <c r="Q23" s="263"/>
      <c r="R23" s="263">
        <v>577</v>
      </c>
      <c r="S23" s="263">
        <v>285</v>
      </c>
      <c r="T23" s="263">
        <v>292</v>
      </c>
      <c r="U23" s="263"/>
      <c r="V23" s="263">
        <v>581</v>
      </c>
      <c r="W23" s="263">
        <v>289</v>
      </c>
      <c r="X23" s="263">
        <v>292</v>
      </c>
      <c r="Y23" s="263"/>
      <c r="Z23" s="263">
        <v>0</v>
      </c>
      <c r="AA23" s="263">
        <v>0</v>
      </c>
      <c r="AB23" s="263">
        <v>0</v>
      </c>
    </row>
    <row r="24" spans="1:28" ht="15" customHeight="1" x14ac:dyDescent="0.2">
      <c r="A24" s="153" t="s">
        <v>90</v>
      </c>
      <c r="B24" s="263">
        <v>20432</v>
      </c>
      <c r="C24" s="263">
        <v>10369</v>
      </c>
      <c r="D24" s="263">
        <v>10063</v>
      </c>
      <c r="E24" s="263"/>
      <c r="F24" s="263">
        <v>4738</v>
      </c>
      <c r="G24" s="263">
        <v>2400</v>
      </c>
      <c r="H24" s="263">
        <v>2338</v>
      </c>
      <c r="I24" s="263"/>
      <c r="J24" s="263">
        <v>4764</v>
      </c>
      <c r="K24" s="263">
        <v>2458</v>
      </c>
      <c r="L24" s="263">
        <v>2306</v>
      </c>
      <c r="M24" s="263"/>
      <c r="N24" s="263">
        <v>4390</v>
      </c>
      <c r="O24" s="263">
        <v>2252</v>
      </c>
      <c r="P24" s="263">
        <v>2138</v>
      </c>
      <c r="Q24" s="263"/>
      <c r="R24" s="263">
        <v>3446</v>
      </c>
      <c r="S24" s="263">
        <v>1760</v>
      </c>
      <c r="T24" s="263">
        <v>1686</v>
      </c>
      <c r="U24" s="263"/>
      <c r="V24" s="263">
        <v>3060</v>
      </c>
      <c r="W24" s="263">
        <v>1487</v>
      </c>
      <c r="X24" s="263">
        <v>1573</v>
      </c>
      <c r="Y24" s="263"/>
      <c r="Z24" s="263">
        <v>34</v>
      </c>
      <c r="AA24" s="263">
        <v>12</v>
      </c>
      <c r="AB24" s="263">
        <v>22</v>
      </c>
    </row>
    <row r="25" spans="1:28" ht="15" customHeight="1" x14ac:dyDescent="0.2">
      <c r="A25" s="107" t="s">
        <v>91</v>
      </c>
      <c r="B25" s="263">
        <v>5554</v>
      </c>
      <c r="C25" s="263">
        <v>2869</v>
      </c>
      <c r="D25" s="263">
        <v>2685</v>
      </c>
      <c r="E25" s="263"/>
      <c r="F25" s="263">
        <v>1227</v>
      </c>
      <c r="G25" s="263">
        <v>636</v>
      </c>
      <c r="H25" s="263">
        <v>591</v>
      </c>
      <c r="I25" s="263"/>
      <c r="J25" s="263">
        <v>1279</v>
      </c>
      <c r="K25" s="263">
        <v>661</v>
      </c>
      <c r="L25" s="263">
        <v>618</v>
      </c>
      <c r="M25" s="263"/>
      <c r="N25" s="263">
        <v>1162</v>
      </c>
      <c r="O25" s="263">
        <v>605</v>
      </c>
      <c r="P25" s="263">
        <v>557</v>
      </c>
      <c r="Q25" s="263"/>
      <c r="R25" s="263">
        <v>962</v>
      </c>
      <c r="S25" s="263">
        <v>494</v>
      </c>
      <c r="T25" s="263">
        <v>468</v>
      </c>
      <c r="U25" s="263"/>
      <c r="V25" s="263">
        <v>904</v>
      </c>
      <c r="W25" s="263">
        <v>464</v>
      </c>
      <c r="X25" s="263">
        <v>440</v>
      </c>
      <c r="Y25" s="263"/>
      <c r="Z25" s="263">
        <v>20</v>
      </c>
      <c r="AA25" s="263">
        <v>9</v>
      </c>
      <c r="AB25" s="263">
        <v>11</v>
      </c>
    </row>
    <row r="26" spans="1:28" ht="15" customHeight="1" x14ac:dyDescent="0.2">
      <c r="A26" s="107" t="s">
        <v>92</v>
      </c>
      <c r="B26" s="263">
        <v>21975</v>
      </c>
      <c r="C26" s="263">
        <v>11042</v>
      </c>
      <c r="D26" s="263">
        <v>10933</v>
      </c>
      <c r="E26" s="263"/>
      <c r="F26" s="263">
        <v>5107</v>
      </c>
      <c r="G26" s="263">
        <v>2642</v>
      </c>
      <c r="H26" s="263">
        <v>2465</v>
      </c>
      <c r="I26" s="263"/>
      <c r="J26" s="263">
        <v>5241</v>
      </c>
      <c r="K26" s="263">
        <v>2648</v>
      </c>
      <c r="L26" s="263">
        <v>2593</v>
      </c>
      <c r="M26" s="263"/>
      <c r="N26" s="263">
        <v>4737</v>
      </c>
      <c r="O26" s="263">
        <v>2372</v>
      </c>
      <c r="P26" s="263">
        <v>2365</v>
      </c>
      <c r="Q26" s="263"/>
      <c r="R26" s="263">
        <v>3639</v>
      </c>
      <c r="S26" s="263">
        <v>1772</v>
      </c>
      <c r="T26" s="263">
        <v>1867</v>
      </c>
      <c r="U26" s="263"/>
      <c r="V26" s="263">
        <v>3172</v>
      </c>
      <c r="W26" s="263">
        <v>1567</v>
      </c>
      <c r="X26" s="263">
        <v>1605</v>
      </c>
      <c r="Y26" s="263"/>
      <c r="Z26" s="263">
        <v>79</v>
      </c>
      <c r="AA26" s="263">
        <v>41</v>
      </c>
      <c r="AB26" s="263">
        <v>38</v>
      </c>
    </row>
    <row r="27" spans="1:28" ht="15" customHeight="1" x14ac:dyDescent="0.2">
      <c r="A27" s="107" t="s">
        <v>93</v>
      </c>
      <c r="B27" s="263">
        <v>3613</v>
      </c>
      <c r="C27" s="263">
        <v>1824</v>
      </c>
      <c r="D27" s="263">
        <v>1789</v>
      </c>
      <c r="E27" s="263"/>
      <c r="F27" s="263">
        <v>876</v>
      </c>
      <c r="G27" s="263">
        <v>431</v>
      </c>
      <c r="H27" s="263">
        <v>445</v>
      </c>
      <c r="I27" s="263"/>
      <c r="J27" s="263">
        <v>888</v>
      </c>
      <c r="K27" s="263">
        <v>436</v>
      </c>
      <c r="L27" s="263">
        <v>452</v>
      </c>
      <c r="M27" s="263"/>
      <c r="N27" s="263">
        <v>772</v>
      </c>
      <c r="O27" s="263">
        <v>402</v>
      </c>
      <c r="P27" s="263">
        <v>370</v>
      </c>
      <c r="Q27" s="263"/>
      <c r="R27" s="263">
        <v>582</v>
      </c>
      <c r="S27" s="263">
        <v>292</v>
      </c>
      <c r="T27" s="263">
        <v>290</v>
      </c>
      <c r="U27" s="263"/>
      <c r="V27" s="263">
        <v>495</v>
      </c>
      <c r="W27" s="263">
        <v>263</v>
      </c>
      <c r="X27" s="263">
        <v>232</v>
      </c>
      <c r="Y27" s="263"/>
      <c r="Z27" s="263">
        <v>0</v>
      </c>
      <c r="AA27" s="263">
        <v>0</v>
      </c>
      <c r="AB27" s="263">
        <v>0</v>
      </c>
    </row>
    <row r="28" spans="1:28" ht="15" customHeight="1" x14ac:dyDescent="0.2">
      <c r="A28" s="107" t="s">
        <v>94</v>
      </c>
      <c r="B28" s="263">
        <v>6797</v>
      </c>
      <c r="C28" s="263">
        <v>3383</v>
      </c>
      <c r="D28" s="263">
        <v>3414</v>
      </c>
      <c r="E28" s="263"/>
      <c r="F28" s="263">
        <v>1572</v>
      </c>
      <c r="G28" s="263">
        <v>799</v>
      </c>
      <c r="H28" s="263">
        <v>773</v>
      </c>
      <c r="I28" s="263"/>
      <c r="J28" s="263">
        <v>1496</v>
      </c>
      <c r="K28" s="263">
        <v>732</v>
      </c>
      <c r="L28" s="263">
        <v>764</v>
      </c>
      <c r="M28" s="263"/>
      <c r="N28" s="263">
        <v>1421</v>
      </c>
      <c r="O28" s="263">
        <v>726</v>
      </c>
      <c r="P28" s="263">
        <v>695</v>
      </c>
      <c r="Q28" s="263"/>
      <c r="R28" s="263">
        <v>1210</v>
      </c>
      <c r="S28" s="263">
        <v>579</v>
      </c>
      <c r="T28" s="263">
        <v>631</v>
      </c>
      <c r="U28" s="263"/>
      <c r="V28" s="263">
        <v>1054</v>
      </c>
      <c r="W28" s="263">
        <v>523</v>
      </c>
      <c r="X28" s="263">
        <v>531</v>
      </c>
      <c r="Y28" s="263"/>
      <c r="Z28" s="263">
        <v>44</v>
      </c>
      <c r="AA28" s="263">
        <v>24</v>
      </c>
      <c r="AB28" s="263">
        <v>20</v>
      </c>
    </row>
    <row r="29" spans="1:28" ht="15" customHeight="1" x14ac:dyDescent="0.2">
      <c r="A29" s="107" t="s">
        <v>95</v>
      </c>
      <c r="B29" s="263">
        <v>2722</v>
      </c>
      <c r="C29" s="263">
        <v>1299</v>
      </c>
      <c r="D29" s="263">
        <v>1423</v>
      </c>
      <c r="E29" s="263"/>
      <c r="F29" s="263">
        <v>602</v>
      </c>
      <c r="G29" s="263">
        <v>289</v>
      </c>
      <c r="H29" s="263">
        <v>313</v>
      </c>
      <c r="I29" s="263"/>
      <c r="J29" s="263">
        <v>569</v>
      </c>
      <c r="K29" s="263">
        <v>284</v>
      </c>
      <c r="L29" s="263">
        <v>285</v>
      </c>
      <c r="M29" s="263"/>
      <c r="N29" s="263">
        <v>547</v>
      </c>
      <c r="O29" s="263">
        <v>266</v>
      </c>
      <c r="P29" s="263">
        <v>281</v>
      </c>
      <c r="Q29" s="263"/>
      <c r="R29" s="263">
        <v>539</v>
      </c>
      <c r="S29" s="263">
        <v>255</v>
      </c>
      <c r="T29" s="263">
        <v>284</v>
      </c>
      <c r="U29" s="263"/>
      <c r="V29" s="263">
        <v>455</v>
      </c>
      <c r="W29" s="263">
        <v>201</v>
      </c>
      <c r="X29" s="263">
        <v>254</v>
      </c>
      <c r="Y29" s="263"/>
      <c r="Z29" s="263">
        <v>10</v>
      </c>
      <c r="AA29" s="263">
        <v>4</v>
      </c>
      <c r="AB29" s="263">
        <v>6</v>
      </c>
    </row>
    <row r="30" spans="1:28" ht="15" customHeight="1" x14ac:dyDescent="0.2">
      <c r="A30" s="107" t="s">
        <v>96</v>
      </c>
      <c r="B30" s="263">
        <v>4427</v>
      </c>
      <c r="C30" s="263">
        <v>2215</v>
      </c>
      <c r="D30" s="263">
        <v>2212</v>
      </c>
      <c r="E30" s="263"/>
      <c r="F30" s="263">
        <v>1016</v>
      </c>
      <c r="G30" s="263">
        <v>511</v>
      </c>
      <c r="H30" s="263">
        <v>505</v>
      </c>
      <c r="I30" s="263"/>
      <c r="J30" s="263">
        <v>886</v>
      </c>
      <c r="K30" s="263">
        <v>439</v>
      </c>
      <c r="L30" s="263">
        <v>447</v>
      </c>
      <c r="M30" s="263"/>
      <c r="N30" s="263">
        <v>859</v>
      </c>
      <c r="O30" s="263">
        <v>448</v>
      </c>
      <c r="P30" s="263">
        <v>411</v>
      </c>
      <c r="Q30" s="263"/>
      <c r="R30" s="263">
        <v>827</v>
      </c>
      <c r="S30" s="263">
        <v>424</v>
      </c>
      <c r="T30" s="263">
        <v>403</v>
      </c>
      <c r="U30" s="263"/>
      <c r="V30" s="263">
        <v>820</v>
      </c>
      <c r="W30" s="263">
        <v>387</v>
      </c>
      <c r="X30" s="263">
        <v>433</v>
      </c>
      <c r="Y30" s="263"/>
      <c r="Z30" s="263">
        <v>19</v>
      </c>
      <c r="AA30" s="263">
        <v>6</v>
      </c>
      <c r="AB30" s="263">
        <v>13</v>
      </c>
    </row>
    <row r="31" spans="1:28" ht="15" customHeight="1" x14ac:dyDescent="0.2">
      <c r="A31" s="107" t="s">
        <v>97</v>
      </c>
      <c r="B31" s="263">
        <v>2954</v>
      </c>
      <c r="C31" s="263">
        <v>1516</v>
      </c>
      <c r="D31" s="263">
        <v>1438</v>
      </c>
      <c r="E31" s="263"/>
      <c r="F31" s="263">
        <v>721</v>
      </c>
      <c r="G31" s="263">
        <v>388</v>
      </c>
      <c r="H31" s="263">
        <v>333</v>
      </c>
      <c r="I31" s="263"/>
      <c r="J31" s="263">
        <v>622</v>
      </c>
      <c r="K31" s="263">
        <v>316</v>
      </c>
      <c r="L31" s="263">
        <v>306</v>
      </c>
      <c r="M31" s="263"/>
      <c r="N31" s="263">
        <v>589</v>
      </c>
      <c r="O31" s="263">
        <v>299</v>
      </c>
      <c r="P31" s="263">
        <v>290</v>
      </c>
      <c r="Q31" s="263"/>
      <c r="R31" s="263">
        <v>487</v>
      </c>
      <c r="S31" s="263">
        <v>223</v>
      </c>
      <c r="T31" s="263">
        <v>264</v>
      </c>
      <c r="U31" s="263"/>
      <c r="V31" s="263">
        <v>535</v>
      </c>
      <c r="W31" s="263">
        <v>290</v>
      </c>
      <c r="X31" s="263">
        <v>245</v>
      </c>
      <c r="Y31" s="263"/>
      <c r="Z31" s="263">
        <v>0</v>
      </c>
      <c r="AA31" s="263">
        <v>0</v>
      </c>
      <c r="AB31" s="263">
        <v>0</v>
      </c>
    </row>
    <row r="32" spans="1:28" ht="15" customHeight="1" x14ac:dyDescent="0.2">
      <c r="A32" s="107" t="s">
        <v>98</v>
      </c>
      <c r="B32" s="263">
        <v>8344</v>
      </c>
      <c r="C32" s="263">
        <v>4251</v>
      </c>
      <c r="D32" s="263">
        <v>4093</v>
      </c>
      <c r="E32" s="263"/>
      <c r="F32" s="263">
        <v>1806</v>
      </c>
      <c r="G32" s="263">
        <v>952</v>
      </c>
      <c r="H32" s="263">
        <v>854</v>
      </c>
      <c r="I32" s="263"/>
      <c r="J32" s="263">
        <v>1861</v>
      </c>
      <c r="K32" s="263">
        <v>927</v>
      </c>
      <c r="L32" s="263">
        <v>934</v>
      </c>
      <c r="M32" s="263"/>
      <c r="N32" s="263">
        <v>1744</v>
      </c>
      <c r="O32" s="263">
        <v>903</v>
      </c>
      <c r="P32" s="263">
        <v>841</v>
      </c>
      <c r="Q32" s="263"/>
      <c r="R32" s="263">
        <v>1425</v>
      </c>
      <c r="S32" s="263">
        <v>711</v>
      </c>
      <c r="T32" s="263">
        <v>714</v>
      </c>
      <c r="U32" s="263"/>
      <c r="V32" s="263">
        <v>1492</v>
      </c>
      <c r="W32" s="263">
        <v>750</v>
      </c>
      <c r="X32" s="263">
        <v>742</v>
      </c>
      <c r="Y32" s="263"/>
      <c r="Z32" s="263">
        <v>16</v>
      </c>
      <c r="AA32" s="263">
        <v>8</v>
      </c>
      <c r="AB32" s="263">
        <v>8</v>
      </c>
    </row>
    <row r="33" spans="1:28" ht="15" customHeight="1" x14ac:dyDescent="0.2">
      <c r="A33" s="107" t="s">
        <v>99</v>
      </c>
      <c r="B33" s="263">
        <v>5129</v>
      </c>
      <c r="C33" s="263">
        <v>2500</v>
      </c>
      <c r="D33" s="263">
        <v>2629</v>
      </c>
      <c r="E33" s="263"/>
      <c r="F33" s="263">
        <v>1189</v>
      </c>
      <c r="G33" s="263">
        <v>562</v>
      </c>
      <c r="H33" s="263">
        <v>627</v>
      </c>
      <c r="I33" s="263"/>
      <c r="J33" s="263">
        <v>1158</v>
      </c>
      <c r="K33" s="263">
        <v>580</v>
      </c>
      <c r="L33" s="263">
        <v>578</v>
      </c>
      <c r="M33" s="263"/>
      <c r="N33" s="263">
        <v>1068</v>
      </c>
      <c r="O33" s="263">
        <v>509</v>
      </c>
      <c r="P33" s="263">
        <v>559</v>
      </c>
      <c r="Q33" s="263"/>
      <c r="R33" s="263">
        <v>873</v>
      </c>
      <c r="S33" s="263">
        <v>432</v>
      </c>
      <c r="T33" s="263">
        <v>441</v>
      </c>
      <c r="U33" s="263"/>
      <c r="V33" s="263">
        <v>841</v>
      </c>
      <c r="W33" s="263">
        <v>417</v>
      </c>
      <c r="X33" s="263">
        <v>424</v>
      </c>
      <c r="Y33" s="263"/>
      <c r="Z33" s="263">
        <v>0</v>
      </c>
      <c r="AA33" s="263">
        <v>0</v>
      </c>
      <c r="AB33" s="263">
        <v>0</v>
      </c>
    </row>
    <row r="34" spans="1:28" ht="15" customHeight="1" x14ac:dyDescent="0.2">
      <c r="A34" s="107" t="s">
        <v>100</v>
      </c>
      <c r="B34" s="263">
        <v>1245</v>
      </c>
      <c r="C34" s="263">
        <v>604</v>
      </c>
      <c r="D34" s="263">
        <v>641</v>
      </c>
      <c r="E34" s="263"/>
      <c r="F34" s="263">
        <v>309</v>
      </c>
      <c r="G34" s="263">
        <v>153</v>
      </c>
      <c r="H34" s="263">
        <v>156</v>
      </c>
      <c r="I34" s="263"/>
      <c r="J34" s="263">
        <v>288</v>
      </c>
      <c r="K34" s="263">
        <v>147</v>
      </c>
      <c r="L34" s="263">
        <v>141</v>
      </c>
      <c r="M34" s="263"/>
      <c r="N34" s="263">
        <v>246</v>
      </c>
      <c r="O34" s="263">
        <v>115</v>
      </c>
      <c r="P34" s="263">
        <v>131</v>
      </c>
      <c r="Q34" s="263"/>
      <c r="R34" s="263">
        <v>201</v>
      </c>
      <c r="S34" s="263">
        <v>83</v>
      </c>
      <c r="T34" s="263">
        <v>118</v>
      </c>
      <c r="U34" s="263"/>
      <c r="V34" s="263">
        <v>201</v>
      </c>
      <c r="W34" s="263">
        <v>106</v>
      </c>
      <c r="X34" s="263">
        <v>95</v>
      </c>
      <c r="Y34" s="263"/>
      <c r="Z34" s="263">
        <v>0</v>
      </c>
      <c r="AA34" s="263">
        <v>0</v>
      </c>
      <c r="AB34" s="263">
        <v>0</v>
      </c>
    </row>
    <row r="35" spans="1:28" ht="15" customHeight="1" x14ac:dyDescent="0.2">
      <c r="A35" s="107" t="s">
        <v>101</v>
      </c>
      <c r="B35" s="263">
        <v>4322</v>
      </c>
      <c r="C35" s="263">
        <v>2183</v>
      </c>
      <c r="D35" s="263">
        <v>2139</v>
      </c>
      <c r="E35" s="263"/>
      <c r="F35" s="263">
        <v>1020</v>
      </c>
      <c r="G35" s="263">
        <v>531</v>
      </c>
      <c r="H35" s="263">
        <v>489</v>
      </c>
      <c r="I35" s="263"/>
      <c r="J35" s="263">
        <v>1035</v>
      </c>
      <c r="K35" s="263">
        <v>526</v>
      </c>
      <c r="L35" s="263">
        <v>509</v>
      </c>
      <c r="M35" s="263"/>
      <c r="N35" s="263">
        <v>842</v>
      </c>
      <c r="O35" s="263">
        <v>396</v>
      </c>
      <c r="P35" s="263">
        <v>446</v>
      </c>
      <c r="Q35" s="263"/>
      <c r="R35" s="263">
        <v>704</v>
      </c>
      <c r="S35" s="263">
        <v>371</v>
      </c>
      <c r="T35" s="263">
        <v>333</v>
      </c>
      <c r="U35" s="263"/>
      <c r="V35" s="263">
        <v>696</v>
      </c>
      <c r="W35" s="263">
        <v>350</v>
      </c>
      <c r="X35" s="263">
        <v>346</v>
      </c>
      <c r="Y35" s="263"/>
      <c r="Z35" s="263">
        <v>25</v>
      </c>
      <c r="AA35" s="263">
        <v>9</v>
      </c>
      <c r="AB35" s="263">
        <v>16</v>
      </c>
    </row>
    <row r="36" spans="1:28" ht="15" customHeight="1" x14ac:dyDescent="0.2">
      <c r="A36" s="107" t="s">
        <v>102</v>
      </c>
      <c r="B36" s="263">
        <v>618</v>
      </c>
      <c r="C36" s="263">
        <v>313</v>
      </c>
      <c r="D36" s="263">
        <v>305</v>
      </c>
      <c r="E36" s="263"/>
      <c r="F36" s="263">
        <v>119</v>
      </c>
      <c r="G36" s="263">
        <v>53</v>
      </c>
      <c r="H36" s="263">
        <v>66</v>
      </c>
      <c r="I36" s="263"/>
      <c r="J36" s="263">
        <v>161</v>
      </c>
      <c r="K36" s="263">
        <v>91</v>
      </c>
      <c r="L36" s="263">
        <v>70</v>
      </c>
      <c r="M36" s="263"/>
      <c r="N36" s="263">
        <v>131</v>
      </c>
      <c r="O36" s="263">
        <v>66</v>
      </c>
      <c r="P36" s="263">
        <v>65</v>
      </c>
      <c r="Q36" s="263"/>
      <c r="R36" s="263">
        <v>107</v>
      </c>
      <c r="S36" s="263">
        <v>53</v>
      </c>
      <c r="T36" s="263">
        <v>54</v>
      </c>
      <c r="U36" s="263"/>
      <c r="V36" s="263">
        <v>100</v>
      </c>
      <c r="W36" s="263">
        <v>50</v>
      </c>
      <c r="X36" s="263">
        <v>50</v>
      </c>
      <c r="Y36" s="263"/>
      <c r="Z36" s="263">
        <v>0</v>
      </c>
      <c r="AA36" s="263">
        <v>0</v>
      </c>
      <c r="AB36" s="263">
        <v>0</v>
      </c>
    </row>
    <row r="37" spans="1:28" ht="15" customHeight="1" x14ac:dyDescent="0.2">
      <c r="A37" s="107" t="s">
        <v>103</v>
      </c>
      <c r="B37" s="263">
        <v>9636</v>
      </c>
      <c r="C37" s="263">
        <v>4766</v>
      </c>
      <c r="D37" s="263">
        <v>4870</v>
      </c>
      <c r="E37" s="263"/>
      <c r="F37" s="263">
        <v>2270</v>
      </c>
      <c r="G37" s="263">
        <v>1149</v>
      </c>
      <c r="H37" s="263">
        <v>1121</v>
      </c>
      <c r="I37" s="263"/>
      <c r="J37" s="263">
        <v>2213</v>
      </c>
      <c r="K37" s="263">
        <v>1098</v>
      </c>
      <c r="L37" s="263">
        <v>1115</v>
      </c>
      <c r="M37" s="263"/>
      <c r="N37" s="263">
        <v>1998</v>
      </c>
      <c r="O37" s="263">
        <v>1011</v>
      </c>
      <c r="P37" s="263">
        <v>987</v>
      </c>
      <c r="Q37" s="263"/>
      <c r="R37" s="263">
        <v>1664</v>
      </c>
      <c r="S37" s="263">
        <v>791</v>
      </c>
      <c r="T37" s="263">
        <v>873</v>
      </c>
      <c r="U37" s="263"/>
      <c r="V37" s="263">
        <v>1445</v>
      </c>
      <c r="W37" s="263">
        <v>701</v>
      </c>
      <c r="X37" s="263">
        <v>744</v>
      </c>
      <c r="Y37" s="263"/>
      <c r="Z37" s="263">
        <v>46</v>
      </c>
      <c r="AA37" s="263">
        <v>16</v>
      </c>
      <c r="AB37" s="263">
        <v>30</v>
      </c>
    </row>
    <row r="38" spans="1:28" ht="15" customHeight="1" x14ac:dyDescent="0.2">
      <c r="A38" s="107" t="s">
        <v>104</v>
      </c>
      <c r="B38" s="263">
        <v>9214</v>
      </c>
      <c r="C38" s="263">
        <v>4529</v>
      </c>
      <c r="D38" s="263">
        <v>4685</v>
      </c>
      <c r="E38" s="263"/>
      <c r="F38" s="263">
        <v>2171</v>
      </c>
      <c r="G38" s="263">
        <v>1060</v>
      </c>
      <c r="H38" s="263">
        <v>1111</v>
      </c>
      <c r="I38" s="263"/>
      <c r="J38" s="263">
        <v>2165</v>
      </c>
      <c r="K38" s="263">
        <v>1091</v>
      </c>
      <c r="L38" s="263">
        <v>1074</v>
      </c>
      <c r="M38" s="263"/>
      <c r="N38" s="263">
        <v>1968</v>
      </c>
      <c r="O38" s="263">
        <v>975</v>
      </c>
      <c r="P38" s="263">
        <v>993</v>
      </c>
      <c r="Q38" s="263"/>
      <c r="R38" s="263">
        <v>1481</v>
      </c>
      <c r="S38" s="263">
        <v>721</v>
      </c>
      <c r="T38" s="263">
        <v>760</v>
      </c>
      <c r="U38" s="263"/>
      <c r="V38" s="263">
        <v>1412</v>
      </c>
      <c r="W38" s="263">
        <v>673</v>
      </c>
      <c r="X38" s="263">
        <v>739</v>
      </c>
      <c r="Y38" s="263"/>
      <c r="Z38" s="263">
        <v>17</v>
      </c>
      <c r="AA38" s="263">
        <v>9</v>
      </c>
      <c r="AB38" s="263">
        <v>8</v>
      </c>
    </row>
    <row r="39" spans="1:28" ht="15" customHeight="1" thickBot="1" x14ac:dyDescent="0.25">
      <c r="A39" s="122" t="s">
        <v>105</v>
      </c>
      <c r="B39" s="263">
        <v>1319</v>
      </c>
      <c r="C39" s="263">
        <v>699</v>
      </c>
      <c r="D39" s="263">
        <v>620</v>
      </c>
      <c r="E39" s="263"/>
      <c r="F39" s="263">
        <v>313</v>
      </c>
      <c r="G39" s="263">
        <v>156</v>
      </c>
      <c r="H39" s="263">
        <v>157</v>
      </c>
      <c r="I39" s="263"/>
      <c r="J39" s="263">
        <v>338</v>
      </c>
      <c r="K39" s="263">
        <v>197</v>
      </c>
      <c r="L39" s="263">
        <v>141</v>
      </c>
      <c r="M39" s="263"/>
      <c r="N39" s="263">
        <v>267</v>
      </c>
      <c r="O39" s="263">
        <v>135</v>
      </c>
      <c r="P39" s="263">
        <v>132</v>
      </c>
      <c r="Q39" s="263"/>
      <c r="R39" s="263">
        <v>217</v>
      </c>
      <c r="S39" s="263">
        <v>112</v>
      </c>
      <c r="T39" s="263">
        <v>105</v>
      </c>
      <c r="U39" s="263"/>
      <c r="V39" s="263">
        <v>184</v>
      </c>
      <c r="W39" s="263">
        <v>99</v>
      </c>
      <c r="X39" s="263">
        <v>85</v>
      </c>
      <c r="Y39" s="263"/>
      <c r="Z39" s="263">
        <v>0</v>
      </c>
      <c r="AA39" s="263">
        <v>0</v>
      </c>
      <c r="AB39" s="263">
        <v>0</v>
      </c>
    </row>
    <row r="40" spans="1:28" ht="15" customHeight="1" x14ac:dyDescent="0.25">
      <c r="A40" s="341" t="s">
        <v>238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5" customHeight="1" x14ac:dyDescent="0.25">
      <c r="A41" s="342" t="s">
        <v>224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</sheetData>
  <mergeCells count="17"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  <mergeCell ref="A41:AB41"/>
    <mergeCell ref="A8:A9"/>
    <mergeCell ref="B8:D8"/>
    <mergeCell ref="F8:H8"/>
    <mergeCell ref="J8:L8"/>
    <mergeCell ref="N8:P8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4"/>
  <sheetViews>
    <sheetView topLeftCell="Q34" zoomScaleNormal="100" zoomScaleSheetLayoutView="100" workbookViewId="0">
      <selection sqref="A1:B1"/>
    </sheetView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6" style="10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26" t="s">
        <v>317</v>
      </c>
      <c r="AB1" s="326"/>
      <c r="BF1" s="29"/>
      <c r="BG1" s="326" t="s">
        <v>317</v>
      </c>
      <c r="BH1" s="326"/>
    </row>
    <row r="2" spans="1:62" ht="15" customHeight="1" x14ac:dyDescent="0.2">
      <c r="Z2" s="30"/>
      <c r="AA2" s="326"/>
      <c r="AB2" s="326"/>
      <c r="BF2" s="30"/>
      <c r="BG2" s="326"/>
      <c r="BH2" s="326"/>
    </row>
    <row r="3" spans="1:62" ht="15" customHeight="1" x14ac:dyDescent="0.2">
      <c r="A3" s="348" t="s">
        <v>276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D3" s="348" t="s">
        <v>277</v>
      </c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</row>
    <row r="4" spans="1:62" ht="15" customHeight="1" x14ac:dyDescent="0.2">
      <c r="A4" s="347" t="s">
        <v>141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D4" s="347" t="s">
        <v>142</v>
      </c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</row>
    <row r="5" spans="1:62" ht="15" customHeight="1" x14ac:dyDescent="0.2">
      <c r="A5" s="338" t="s">
        <v>236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101"/>
    </row>
    <row r="6" spans="1:62" ht="15" customHeight="1" x14ac:dyDescent="0.2">
      <c r="A6" s="338" t="s">
        <v>246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101"/>
    </row>
    <row r="7" spans="1:62" ht="15" customHeight="1" x14ac:dyDescent="0.2">
      <c r="A7" s="338" t="s">
        <v>230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101"/>
    </row>
    <row r="8" spans="1:62" ht="15" customHeight="1" x14ac:dyDescent="0.2">
      <c r="A8" s="338" t="s">
        <v>462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45" t="s">
        <v>242</v>
      </c>
      <c r="B10" s="343" t="s">
        <v>19</v>
      </c>
      <c r="C10" s="343"/>
      <c r="D10" s="343"/>
      <c r="E10" s="108"/>
      <c r="F10" s="343" t="s">
        <v>116</v>
      </c>
      <c r="G10" s="343"/>
      <c r="H10" s="343"/>
      <c r="I10" s="108"/>
      <c r="J10" s="343" t="s">
        <v>117</v>
      </c>
      <c r="K10" s="343"/>
      <c r="L10" s="343"/>
      <c r="M10" s="108"/>
      <c r="N10" s="343" t="s">
        <v>118</v>
      </c>
      <c r="O10" s="343"/>
      <c r="P10" s="343"/>
      <c r="Q10" s="108"/>
      <c r="R10" s="343" t="s">
        <v>119</v>
      </c>
      <c r="S10" s="343"/>
      <c r="T10" s="343"/>
      <c r="U10" s="108"/>
      <c r="V10" s="343" t="s">
        <v>120</v>
      </c>
      <c r="W10" s="343"/>
      <c r="X10" s="343"/>
      <c r="Y10" s="108"/>
      <c r="Z10" s="343" t="s">
        <v>121</v>
      </c>
      <c r="AA10" s="343"/>
      <c r="AB10" s="343"/>
      <c r="AD10" s="345" t="s">
        <v>242</v>
      </c>
      <c r="AE10" s="343" t="s">
        <v>19</v>
      </c>
      <c r="AF10" s="343"/>
      <c r="AG10" s="343"/>
      <c r="AH10" s="108"/>
      <c r="AI10" s="343" t="s">
        <v>116</v>
      </c>
      <c r="AJ10" s="343"/>
      <c r="AK10" s="343"/>
      <c r="AL10" s="108"/>
      <c r="AM10" s="343" t="s">
        <v>117</v>
      </c>
      <c r="AN10" s="343"/>
      <c r="AO10" s="343"/>
      <c r="AP10" s="108"/>
      <c r="AQ10" s="343" t="s">
        <v>118</v>
      </c>
      <c r="AR10" s="343"/>
      <c r="AS10" s="343"/>
      <c r="AT10" s="108"/>
      <c r="AU10" s="343" t="s">
        <v>119</v>
      </c>
      <c r="AV10" s="343"/>
      <c r="AW10" s="343"/>
      <c r="AX10" s="108"/>
      <c r="AY10" s="343" t="s">
        <v>120</v>
      </c>
      <c r="AZ10" s="343"/>
      <c r="BA10" s="343"/>
      <c r="BB10" s="108"/>
      <c r="BC10" s="343" t="s">
        <v>121</v>
      </c>
      <c r="BD10" s="343"/>
      <c r="BE10" s="343"/>
      <c r="BF10" s="101"/>
    </row>
    <row r="11" spans="1:62" ht="15" customHeight="1" thickBot="1" x14ac:dyDescent="0.25">
      <c r="A11" s="346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172567</v>
      </c>
      <c r="C13" s="152">
        <f>+G13+K13+O13+S13+W13+AA13</f>
        <v>82656</v>
      </c>
      <c r="D13" s="152">
        <f>+H13+L13+P13+T13+X13+AB13</f>
        <v>89911</v>
      </c>
      <c r="E13" s="152"/>
      <c r="F13" s="152">
        <f>SUM(F15:F41)</f>
        <v>38983</v>
      </c>
      <c r="G13" s="152">
        <f>SUM(G15:G41)</f>
        <v>18972</v>
      </c>
      <c r="H13" s="152">
        <f>SUM(H15:H41)</f>
        <v>20011</v>
      </c>
      <c r="I13" s="152"/>
      <c r="J13" s="152">
        <f>SUM(J15:J41)</f>
        <v>37079</v>
      </c>
      <c r="K13" s="152">
        <f>SUM(K15:K41)</f>
        <v>17877</v>
      </c>
      <c r="L13" s="152">
        <f>SUM(L15:L41)</f>
        <v>19202</v>
      </c>
      <c r="M13" s="152"/>
      <c r="N13" s="152">
        <f>SUM(N15:N41)</f>
        <v>37617</v>
      </c>
      <c r="O13" s="152">
        <f>SUM(O15:O41)</f>
        <v>17975</v>
      </c>
      <c r="P13" s="152">
        <f>SUM(P15:P41)</f>
        <v>19642</v>
      </c>
      <c r="Q13" s="152"/>
      <c r="R13" s="152">
        <f>SUM(R15:R41)</f>
        <v>27052</v>
      </c>
      <c r="S13" s="152">
        <f>SUM(S15:S41)</f>
        <v>12708</v>
      </c>
      <c r="T13" s="152">
        <f>SUM(T15:T41)</f>
        <v>14344</v>
      </c>
      <c r="U13" s="152"/>
      <c r="V13" s="152">
        <f>SUM(V15:V41)</f>
        <v>30954</v>
      </c>
      <c r="W13" s="152">
        <f>SUM(W15:W41)</f>
        <v>14740</v>
      </c>
      <c r="X13" s="152">
        <f>SUM(X15:X41)</f>
        <v>16214</v>
      </c>
      <c r="Y13" s="152"/>
      <c r="Z13" s="152">
        <f>SUM(Z15:Z41)</f>
        <v>882</v>
      </c>
      <c r="AA13" s="152">
        <f>SUM(AA15:AA41)</f>
        <v>384</v>
      </c>
      <c r="AB13" s="152">
        <f>SUM(AB15:AB41)</f>
        <v>498</v>
      </c>
      <c r="AD13" s="150" t="s">
        <v>244</v>
      </c>
      <c r="AE13" s="158">
        <f>+B13/(B13+B58)*100</f>
        <v>74.896270962813787</v>
      </c>
      <c r="AF13" s="158">
        <f>+C13/(C13+C58)*100</f>
        <v>71.409071274298057</v>
      </c>
      <c r="AG13" s="158">
        <f>+D13/(D13+D58)*100</f>
        <v>78.416682656247275</v>
      </c>
      <c r="AH13" s="159"/>
      <c r="AI13" s="158">
        <f>+F13/(F13+F58)*100</f>
        <v>73.858017089482956</v>
      </c>
      <c r="AJ13" s="158">
        <f>+G13/(G13+G58)*100</f>
        <v>70.873024767454893</v>
      </c>
      <c r="AK13" s="158">
        <f>+H13/(H13+H58)*100</f>
        <v>76.92987851760725</v>
      </c>
      <c r="AL13" s="159"/>
      <c r="AM13" s="158">
        <f>+J13/(J13+J58)*100</f>
        <v>70.416089028998996</v>
      </c>
      <c r="AN13" s="158">
        <f>+K13/(K13+K58)*100</f>
        <v>66.844899790607244</v>
      </c>
      <c r="AO13" s="158">
        <f>+L13/(L13+L58)*100</f>
        <v>74.101802184231857</v>
      </c>
      <c r="AP13" s="159"/>
      <c r="AQ13" s="158">
        <f>+N13/(N13+N58)*100</f>
        <v>77.140923632187679</v>
      </c>
      <c r="AR13" s="158">
        <f>+O13/(O13+O58)*100</f>
        <v>73.060195911067765</v>
      </c>
      <c r="AS13" s="158">
        <f>+P13/(P13+P58)*100</f>
        <v>81.296303960928768</v>
      </c>
      <c r="AT13" s="159"/>
      <c r="AU13" s="158">
        <f>+R13/(R13+R58)*100</f>
        <v>69.714462426553965</v>
      </c>
      <c r="AV13" s="158">
        <f>+S13/(S13+S58)*100</f>
        <v>65.885524678556621</v>
      </c>
      <c r="AW13" s="158">
        <f>+T13/(T13+T58)*100</f>
        <v>73.498667759786841</v>
      </c>
      <c r="AX13" s="159"/>
      <c r="AY13" s="158">
        <f>+V13/(V13+V58)*100</f>
        <v>84.77064220183486</v>
      </c>
      <c r="AZ13" s="158">
        <f>+W13/(W13+W58)*100</f>
        <v>82.071269487750556</v>
      </c>
      <c r="BA13" s="158">
        <f>+X13/(X13+X58)*100</f>
        <v>87.383454594448935</v>
      </c>
      <c r="BB13" s="159"/>
      <c r="BC13" s="158">
        <f>+Z13/(Z13+Z58)*100</f>
        <v>99.436302142051858</v>
      </c>
      <c r="BD13" s="158">
        <f>+AA13/(AA13+AA58)*100</f>
        <v>99.481865284974091</v>
      </c>
      <c r="BE13" s="158">
        <f>+AB13/(AB13+AB58)*100</f>
        <v>99.401197604790411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3">
        <v>11420</v>
      </c>
      <c r="C15" s="263">
        <v>5665</v>
      </c>
      <c r="D15" s="263">
        <v>5755</v>
      </c>
      <c r="E15" s="263"/>
      <c r="F15" s="263">
        <v>2482</v>
      </c>
      <c r="G15" s="263">
        <v>1209</v>
      </c>
      <c r="H15" s="263">
        <v>1273</v>
      </c>
      <c r="I15" s="263"/>
      <c r="J15" s="263">
        <v>2448</v>
      </c>
      <c r="K15" s="263">
        <v>1252</v>
      </c>
      <c r="L15" s="263">
        <v>1196</v>
      </c>
      <c r="M15" s="263"/>
      <c r="N15" s="263">
        <v>2713</v>
      </c>
      <c r="O15" s="263">
        <v>1298</v>
      </c>
      <c r="P15" s="263">
        <v>1415</v>
      </c>
      <c r="Q15" s="263"/>
      <c r="R15" s="263">
        <v>1701</v>
      </c>
      <c r="S15" s="263">
        <v>860</v>
      </c>
      <c r="T15" s="263">
        <v>841</v>
      </c>
      <c r="U15" s="263"/>
      <c r="V15" s="263">
        <v>2042</v>
      </c>
      <c r="W15" s="263">
        <v>1026</v>
      </c>
      <c r="X15" s="263">
        <v>1016</v>
      </c>
      <c r="Y15" s="263"/>
      <c r="Z15" s="263">
        <v>34</v>
      </c>
      <c r="AA15" s="263">
        <v>20</v>
      </c>
      <c r="AB15" s="263">
        <v>14</v>
      </c>
      <c r="AD15" s="107" t="s">
        <v>79</v>
      </c>
      <c r="AE15" s="102">
        <f>+B15/(B15+B60)*100</f>
        <v>72.319675764676077</v>
      </c>
      <c r="AF15" s="102">
        <f>+C15/(C15+C60)*100</f>
        <v>69.877883310719142</v>
      </c>
      <c r="AG15" s="102">
        <f>+D15/(D15+D60)*100</f>
        <v>74.895887558563246</v>
      </c>
      <c r="AH15" s="142"/>
      <c r="AI15" s="102">
        <f>+F15/(F15+F60)*100</f>
        <v>71.71337763652123</v>
      </c>
      <c r="AJ15" s="102">
        <f>+G15/(G15+G60)*100</f>
        <v>69.363166953528406</v>
      </c>
      <c r="AK15" s="102">
        <f>+H15/(H15+H60)*100</f>
        <v>74.09778812572759</v>
      </c>
      <c r="AL15" s="105"/>
      <c r="AM15" s="102">
        <f>+J15/(J15+J60)*100</f>
        <v>68.189415041782723</v>
      </c>
      <c r="AN15" s="102">
        <f>+K15/(K15+K60)*100</f>
        <v>67.748917748917748</v>
      </c>
      <c r="AO15" s="102">
        <f>+L15/(L15+L60)*100</f>
        <v>68.656716417910445</v>
      </c>
      <c r="AP15" s="105"/>
      <c r="AQ15" s="102">
        <f>+N15/(N15+N60)*100</f>
        <v>74.512496566877232</v>
      </c>
      <c r="AR15" s="102">
        <f>+O15/(O15+O60)*100</f>
        <v>69.597855227882036</v>
      </c>
      <c r="AS15" s="102">
        <f>+P15/(P15+P60)*100</f>
        <v>79.673423423423429</v>
      </c>
      <c r="AT15" s="105"/>
      <c r="AU15" s="102">
        <f>+R15/(R15+R60)*100</f>
        <v>64.529590288315632</v>
      </c>
      <c r="AV15" s="102">
        <f>+S15/(S15+S60)*100</f>
        <v>62.093862815884485</v>
      </c>
      <c r="AW15" s="102">
        <f>+T15/(T15+T60)*100</f>
        <v>67.226219024780178</v>
      </c>
      <c r="AX15" s="105"/>
      <c r="AY15" s="102">
        <f>+V15/(V15+V60)*100</f>
        <v>84.067517496912316</v>
      </c>
      <c r="AZ15" s="102">
        <f>+W15/(W15+W60)*100</f>
        <v>82.343499197431782</v>
      </c>
      <c r="BA15" s="102">
        <f>+X15/(X15+X60)*100</f>
        <v>85.883347421808963</v>
      </c>
      <c r="BB15" s="142"/>
      <c r="BC15" s="102">
        <f>+Z15/(Z15+Z60)*100</f>
        <v>100</v>
      </c>
      <c r="BD15" s="102">
        <f>+AA15/(AA15+AA60)*100</f>
        <v>100</v>
      </c>
      <c r="BE15" s="102">
        <f>+AB15/(AB15+AB60)*100</f>
        <v>100</v>
      </c>
    </row>
    <row r="16" spans="1:62" ht="15" customHeight="1" x14ac:dyDescent="0.2">
      <c r="A16" s="107" t="s">
        <v>80</v>
      </c>
      <c r="B16" s="263">
        <v>14718</v>
      </c>
      <c r="C16" s="263">
        <v>7163</v>
      </c>
      <c r="D16" s="263">
        <v>7555</v>
      </c>
      <c r="E16" s="263"/>
      <c r="F16" s="263">
        <v>3048</v>
      </c>
      <c r="G16" s="263">
        <v>1517</v>
      </c>
      <c r="H16" s="263">
        <v>1531</v>
      </c>
      <c r="I16" s="263"/>
      <c r="J16" s="263">
        <v>2986</v>
      </c>
      <c r="K16" s="263">
        <v>1479</v>
      </c>
      <c r="L16" s="263">
        <v>1507</v>
      </c>
      <c r="M16" s="263"/>
      <c r="N16" s="263">
        <v>3123</v>
      </c>
      <c r="O16" s="263">
        <v>1529</v>
      </c>
      <c r="P16" s="263">
        <v>1594</v>
      </c>
      <c r="Q16" s="263"/>
      <c r="R16" s="263">
        <v>2448</v>
      </c>
      <c r="S16" s="263">
        <v>1221</v>
      </c>
      <c r="T16" s="263">
        <v>1227</v>
      </c>
      <c r="U16" s="263"/>
      <c r="V16" s="263">
        <v>2904</v>
      </c>
      <c r="W16" s="263">
        <v>1344</v>
      </c>
      <c r="X16" s="263">
        <v>1560</v>
      </c>
      <c r="Y16" s="263"/>
      <c r="Z16" s="263">
        <v>209</v>
      </c>
      <c r="AA16" s="263">
        <v>73</v>
      </c>
      <c r="AB16" s="263">
        <v>136</v>
      </c>
      <c r="AD16" s="107" t="s">
        <v>80</v>
      </c>
      <c r="AE16" s="102">
        <f>+B16/(B16+B61)*100</f>
        <v>75.026762501911605</v>
      </c>
      <c r="AF16" s="102">
        <f>+C16/(C16+C61)*100</f>
        <v>72.295115058538556</v>
      </c>
      <c r="AG16" s="102">
        <f>+D16/(D16+D61)*100</f>
        <v>77.814399011226698</v>
      </c>
      <c r="AH16" s="142"/>
      <c r="AI16" s="102">
        <f>+F16/(F16+F61)*100</f>
        <v>74.23283000487092</v>
      </c>
      <c r="AJ16" s="102">
        <f>+G16/(G16+G61)*100</f>
        <v>70.755597014925371</v>
      </c>
      <c r="AK16" s="102">
        <f>+H16/(H16+H61)*100</f>
        <v>78.032619775739036</v>
      </c>
      <c r="AL16" s="105"/>
      <c r="AM16" s="102">
        <f>+J16/(J16+J61)*100</f>
        <v>70.308453025665173</v>
      </c>
      <c r="AN16" s="102">
        <f>+K16/(K16+K61)*100</f>
        <v>69.112149532710276</v>
      </c>
      <c r="AO16" s="102">
        <f>+L16/(L16+L61)*100</f>
        <v>71.523493118177512</v>
      </c>
      <c r="AP16" s="105"/>
      <c r="AQ16" s="102">
        <f>+N16/(N16+N61)*100</f>
        <v>74.892086330935243</v>
      </c>
      <c r="AR16" s="102">
        <f>+O16/(O16+O61)*100</f>
        <v>72.088637435172089</v>
      </c>
      <c r="AS16" s="102">
        <f>+P16/(P16+P61)*100</f>
        <v>77.794045876037089</v>
      </c>
      <c r="AT16" s="105"/>
      <c r="AU16" s="102">
        <f>+R16/(R16+R61)*100</f>
        <v>70.466321243523311</v>
      </c>
      <c r="AV16" s="102">
        <f>+S16/(S16+S61)*100</f>
        <v>67.682926829268297</v>
      </c>
      <c r="AW16" s="102">
        <f>+T16/(T16+T61)*100</f>
        <v>73.473053892215574</v>
      </c>
      <c r="AX16" s="105"/>
      <c r="AY16" s="102">
        <f>+V16/(V16+V61)*100</f>
        <v>85.136323658751095</v>
      </c>
      <c r="AZ16" s="102">
        <f>+W16/(W16+W61)*100</f>
        <v>82.656826568265686</v>
      </c>
      <c r="BA16" s="102">
        <f>+X16/(X16+X61)*100</f>
        <v>87.394957983193279</v>
      </c>
      <c r="BB16" s="142"/>
      <c r="BC16" s="102">
        <f>+Z16/(Z16+Z61)*100</f>
        <v>100</v>
      </c>
      <c r="BD16" s="102">
        <f>+AA16/(AA16+AA61)*100</f>
        <v>100</v>
      </c>
      <c r="BE16" s="102">
        <f>+AB16/(AB16+AB61)*100</f>
        <v>100</v>
      </c>
    </row>
    <row r="17" spans="1:57" ht="15" customHeight="1" x14ac:dyDescent="0.2">
      <c r="A17" s="107" t="s">
        <v>81</v>
      </c>
      <c r="B17" s="263">
        <v>10112</v>
      </c>
      <c r="C17" s="263">
        <v>4708</v>
      </c>
      <c r="D17" s="263">
        <v>5404</v>
      </c>
      <c r="E17" s="263"/>
      <c r="F17" s="263">
        <v>2284</v>
      </c>
      <c r="G17" s="263">
        <v>1106</v>
      </c>
      <c r="H17" s="263">
        <v>1178</v>
      </c>
      <c r="I17" s="263"/>
      <c r="J17" s="263">
        <v>2153</v>
      </c>
      <c r="K17" s="263">
        <v>1017</v>
      </c>
      <c r="L17" s="263">
        <v>1136</v>
      </c>
      <c r="M17" s="263"/>
      <c r="N17" s="263">
        <v>2352</v>
      </c>
      <c r="O17" s="263">
        <v>1104</v>
      </c>
      <c r="P17" s="263">
        <v>1248</v>
      </c>
      <c r="Q17" s="263"/>
      <c r="R17" s="263">
        <v>1466</v>
      </c>
      <c r="S17" s="263">
        <v>611</v>
      </c>
      <c r="T17" s="263">
        <v>855</v>
      </c>
      <c r="U17" s="263"/>
      <c r="V17" s="263">
        <v>1764</v>
      </c>
      <c r="W17" s="263">
        <v>819</v>
      </c>
      <c r="X17" s="263">
        <v>945</v>
      </c>
      <c r="Y17" s="263"/>
      <c r="Z17" s="263">
        <v>93</v>
      </c>
      <c r="AA17" s="263">
        <v>51</v>
      </c>
      <c r="AB17" s="263">
        <v>42</v>
      </c>
      <c r="AD17" s="107" t="s">
        <v>81</v>
      </c>
      <c r="AE17" s="102">
        <f>+B17/(B17+B62)*100</f>
        <v>63.406069726611491</v>
      </c>
      <c r="AF17" s="102">
        <f>+C17/(C17+C62)*100</f>
        <v>60.043361816094887</v>
      </c>
      <c r="AG17" s="102">
        <f>+D17/(D17+D62)*100</f>
        <v>66.658443320587139</v>
      </c>
      <c r="AH17" s="142"/>
      <c r="AI17" s="102">
        <f>+F17/(F17+F62)*100</f>
        <v>58.324821246169556</v>
      </c>
      <c r="AJ17" s="102">
        <f>+G17/(G17+G62)*100</f>
        <v>56.000000000000007</v>
      </c>
      <c r="AK17" s="102">
        <f>+H17/(H17+H62)*100</f>
        <v>60.690365790829468</v>
      </c>
      <c r="AL17" s="105"/>
      <c r="AM17" s="102">
        <f>+J17/(J17+J62)*100</f>
        <v>56.420335429769395</v>
      </c>
      <c r="AN17" s="102">
        <f>+K17/(K17+K62)*100</f>
        <v>53.218210361067506</v>
      </c>
      <c r="AO17" s="102">
        <f>+L17/(L17+L62)*100</f>
        <v>59.632545931758528</v>
      </c>
      <c r="AP17" s="105"/>
      <c r="AQ17" s="102">
        <f>+N17/(N17+N62)*100</f>
        <v>68.651488616462345</v>
      </c>
      <c r="AR17" s="102">
        <f>+O17/(O17+O62)*100</f>
        <v>65.949820788530474</v>
      </c>
      <c r="AS17" s="102">
        <f>+P17/(P17+P62)*100</f>
        <v>71.232876712328761</v>
      </c>
      <c r="AT17" s="105"/>
      <c r="AU17" s="102">
        <f>+R17/(R17+R62)*100</f>
        <v>58.663465386154456</v>
      </c>
      <c r="AV17" s="102">
        <f>+S17/(S17+S62)*100</f>
        <v>52.491408934707906</v>
      </c>
      <c r="AW17" s="102">
        <f>+T17/(T17+T62)*100</f>
        <v>64.044943820224717</v>
      </c>
      <c r="AX17" s="105"/>
      <c r="AY17" s="102">
        <f>+V17/(V17+V62)*100</f>
        <v>80.254777070063696</v>
      </c>
      <c r="AZ17" s="102">
        <f>+W17/(W17+W62)*100</f>
        <v>76.829268292682926</v>
      </c>
      <c r="BA17" s="102">
        <f>+X17/(X17+X62)*100</f>
        <v>83.480565371024738</v>
      </c>
      <c r="BB17" s="142"/>
      <c r="BC17" s="102">
        <f>+Z17/(Z17+Z62)*100</f>
        <v>100</v>
      </c>
      <c r="BD17" s="102">
        <f>+AA17/(AA17+AA62)*100</f>
        <v>100</v>
      </c>
      <c r="BE17" s="102">
        <f>+AB17/(AB17+AB62)*100</f>
        <v>100</v>
      </c>
    </row>
    <row r="18" spans="1:57" ht="15" customHeight="1" x14ac:dyDescent="0.2">
      <c r="A18" s="107" t="s">
        <v>82</v>
      </c>
      <c r="B18" s="263">
        <v>8569</v>
      </c>
      <c r="C18" s="263">
        <v>4089</v>
      </c>
      <c r="D18" s="263">
        <v>4480</v>
      </c>
      <c r="E18" s="263"/>
      <c r="F18" s="263">
        <v>1893</v>
      </c>
      <c r="G18" s="263">
        <v>904</v>
      </c>
      <c r="H18" s="263">
        <v>989</v>
      </c>
      <c r="I18" s="263"/>
      <c r="J18" s="263">
        <v>2170</v>
      </c>
      <c r="K18" s="263">
        <v>1046</v>
      </c>
      <c r="L18" s="263">
        <v>1124</v>
      </c>
      <c r="M18" s="263"/>
      <c r="N18" s="263">
        <v>2005</v>
      </c>
      <c r="O18" s="263">
        <v>927</v>
      </c>
      <c r="P18" s="263">
        <v>1078</v>
      </c>
      <c r="Q18" s="263"/>
      <c r="R18" s="263">
        <v>1161</v>
      </c>
      <c r="S18" s="263">
        <v>575</v>
      </c>
      <c r="T18" s="263">
        <v>586</v>
      </c>
      <c r="U18" s="263"/>
      <c r="V18" s="263">
        <v>1340</v>
      </c>
      <c r="W18" s="263">
        <v>637</v>
      </c>
      <c r="X18" s="263">
        <v>703</v>
      </c>
      <c r="Y18" s="263"/>
      <c r="Z18" s="263">
        <v>0</v>
      </c>
      <c r="AA18" s="263">
        <v>0</v>
      </c>
      <c r="AB18" s="263">
        <v>0</v>
      </c>
      <c r="AD18" s="107" t="s">
        <v>82</v>
      </c>
      <c r="AE18" s="102">
        <f>+B18/(B18+B63)*100</f>
        <v>68.105229693212522</v>
      </c>
      <c r="AF18" s="102">
        <f>+C18/(C18+C63)*100</f>
        <v>64.987285441830906</v>
      </c>
      <c r="AG18" s="102">
        <f>+D18/(D18+D63)*100</f>
        <v>71.224165341812395</v>
      </c>
      <c r="AH18" s="142"/>
      <c r="AI18" s="102">
        <f>+F18/(F18+F63)*100</f>
        <v>62.702881748923488</v>
      </c>
      <c r="AJ18" s="102">
        <f>+G18/(G18+G63)*100</f>
        <v>58.969341161121982</v>
      </c>
      <c r="AK18" s="102">
        <f>+H18/(H18+H63)*100</f>
        <v>66.55450874831763</v>
      </c>
      <c r="AL18" s="105"/>
      <c r="AM18" s="102">
        <f>+J18/(J18+J63)*100</f>
        <v>67.748985326256644</v>
      </c>
      <c r="AN18" s="102">
        <f>+K18/(K18+K63)*100</f>
        <v>63.355542095699576</v>
      </c>
      <c r="AO18" s="102">
        <f>+L18/(L18+L63)*100</f>
        <v>72.422680412371136</v>
      </c>
      <c r="AP18" s="105"/>
      <c r="AQ18" s="102">
        <f>+N18/(N18+N63)*100</f>
        <v>71.301564722617343</v>
      </c>
      <c r="AR18" s="102">
        <f>+O18/(O18+O63)*100</f>
        <v>68.514412416851442</v>
      </c>
      <c r="AS18" s="102">
        <f>+P18/(P18+P63)*100</f>
        <v>73.886223440712811</v>
      </c>
      <c r="AT18" s="105"/>
      <c r="AU18" s="102">
        <f>+R18/(R18+R63)*100</f>
        <v>63.861386138613859</v>
      </c>
      <c r="AV18" s="102">
        <f>+S18/(S18+S63)*100</f>
        <v>63.465783664459167</v>
      </c>
      <c r="AW18" s="102">
        <f>+T18/(T18+T63)*100</f>
        <v>64.254385964912288</v>
      </c>
      <c r="AX18" s="105"/>
      <c r="AY18" s="102">
        <f>+V18/(V18+V63)*100</f>
        <v>77.456647398843927</v>
      </c>
      <c r="AZ18" s="102">
        <f>+W18/(W18+W63)*100</f>
        <v>75.029446407538273</v>
      </c>
      <c r="BA18" s="102">
        <f>+X18/(X18+X63)*100</f>
        <v>79.795686719636777</v>
      </c>
      <c r="BB18" s="142"/>
      <c r="BC18" s="102">
        <v>0</v>
      </c>
      <c r="BD18" s="102">
        <v>0</v>
      </c>
      <c r="BE18" s="102">
        <v>0</v>
      </c>
    </row>
    <row r="19" spans="1:57" ht="15" customHeight="1" x14ac:dyDescent="0.2">
      <c r="A19" s="107" t="s">
        <v>83</v>
      </c>
      <c r="B19" s="263">
        <v>2540</v>
      </c>
      <c r="C19" s="263">
        <v>1248</v>
      </c>
      <c r="D19" s="263">
        <v>1292</v>
      </c>
      <c r="E19" s="263"/>
      <c r="F19" s="263">
        <v>546</v>
      </c>
      <c r="G19" s="263">
        <v>269</v>
      </c>
      <c r="H19" s="263">
        <v>277</v>
      </c>
      <c r="I19" s="263"/>
      <c r="J19" s="263">
        <v>533</v>
      </c>
      <c r="K19" s="263">
        <v>262</v>
      </c>
      <c r="L19" s="263">
        <v>271</v>
      </c>
      <c r="M19" s="263"/>
      <c r="N19" s="263">
        <v>516</v>
      </c>
      <c r="O19" s="263">
        <v>262</v>
      </c>
      <c r="P19" s="263">
        <v>254</v>
      </c>
      <c r="Q19" s="263"/>
      <c r="R19" s="263">
        <v>442</v>
      </c>
      <c r="S19" s="263">
        <v>205</v>
      </c>
      <c r="T19" s="263">
        <v>237</v>
      </c>
      <c r="U19" s="263"/>
      <c r="V19" s="263">
        <v>485</v>
      </c>
      <c r="W19" s="263">
        <v>241</v>
      </c>
      <c r="X19" s="263">
        <v>244</v>
      </c>
      <c r="Y19" s="263"/>
      <c r="Z19" s="263">
        <v>18</v>
      </c>
      <c r="AA19" s="263">
        <v>9</v>
      </c>
      <c r="AB19" s="263">
        <v>9</v>
      </c>
      <c r="AD19" s="107" t="s">
        <v>83</v>
      </c>
      <c r="AE19" s="102">
        <f>+B19/(B19+B64)*100</f>
        <v>81.829896907216494</v>
      </c>
      <c r="AF19" s="102">
        <f>+C19/(C19+C64)*100</f>
        <v>78.441231929604029</v>
      </c>
      <c r="AG19" s="102">
        <f>+D19/(D19+D64)*100</f>
        <v>85.393258426966284</v>
      </c>
      <c r="AH19" s="142"/>
      <c r="AI19" s="102">
        <f>+F19/(F19+F64)*100</f>
        <v>84.520123839009287</v>
      </c>
      <c r="AJ19" s="102">
        <f>+G19/(G19+G64)*100</f>
        <v>82.769230769230774</v>
      </c>
      <c r="AK19" s="102">
        <f>+H19/(H19+H64)*100</f>
        <v>86.292834890965736</v>
      </c>
      <c r="AL19" s="105"/>
      <c r="AM19" s="102">
        <f>+J19/(J19+J64)*100</f>
        <v>77.696793002915456</v>
      </c>
      <c r="AN19" s="102">
        <f>+K19/(K19+K64)*100</f>
        <v>73.802816901408448</v>
      </c>
      <c r="AO19" s="102">
        <f>+L19/(L19+L64)*100</f>
        <v>81.873111782477338</v>
      </c>
      <c r="AP19" s="105"/>
      <c r="AQ19" s="102">
        <f>+N19/(N19+N64)*100</f>
        <v>84.176182707993476</v>
      </c>
      <c r="AR19" s="102">
        <f>+O19/(O19+O64)*100</f>
        <v>80.122324159021403</v>
      </c>
      <c r="AS19" s="102">
        <f>+P19/(P19+P64)*100</f>
        <v>88.811188811188813</v>
      </c>
      <c r="AT19" s="105"/>
      <c r="AU19" s="102">
        <f>+R19/(R19+R64)*100</f>
        <v>77.137870855148336</v>
      </c>
      <c r="AV19" s="102">
        <f>+S19/(S19+S64)*100</f>
        <v>72.183098591549296</v>
      </c>
      <c r="AW19" s="102">
        <f>+T19/(T19+T64)*100</f>
        <v>82.006920415224911</v>
      </c>
      <c r="AX19" s="105"/>
      <c r="AY19" s="102">
        <f>+V19/(V19+V64)*100</f>
        <v>85.387323943661968</v>
      </c>
      <c r="AZ19" s="102">
        <f>+W19/(W19+W64)*100</f>
        <v>82.817869415807564</v>
      </c>
      <c r="BA19" s="102">
        <f>+X19/(X19+X64)*100</f>
        <v>88.08664259927798</v>
      </c>
      <c r="BB19" s="142"/>
      <c r="BC19" s="102">
        <f>+Z19/(Z19+Z64)*100</f>
        <v>100</v>
      </c>
      <c r="BD19" s="102">
        <f>+AA19/(AA19+AA64)*100</f>
        <v>100</v>
      </c>
      <c r="BE19" s="102">
        <f>+AB19/(AB19+AB64)*100</f>
        <v>100</v>
      </c>
    </row>
    <row r="20" spans="1:57" ht="15" customHeight="1" x14ac:dyDescent="0.2">
      <c r="A20" s="107" t="s">
        <v>84</v>
      </c>
      <c r="B20" s="263">
        <v>6309</v>
      </c>
      <c r="C20" s="263">
        <v>3018</v>
      </c>
      <c r="D20" s="263">
        <v>3291</v>
      </c>
      <c r="E20" s="263"/>
      <c r="F20" s="263">
        <v>1427</v>
      </c>
      <c r="G20" s="263">
        <v>668</v>
      </c>
      <c r="H20" s="263">
        <v>759</v>
      </c>
      <c r="I20" s="263"/>
      <c r="J20" s="263">
        <v>1259</v>
      </c>
      <c r="K20" s="263">
        <v>600</v>
      </c>
      <c r="L20" s="263">
        <v>659</v>
      </c>
      <c r="M20" s="263"/>
      <c r="N20" s="263">
        <v>1413</v>
      </c>
      <c r="O20" s="263">
        <v>704</v>
      </c>
      <c r="P20" s="263">
        <v>709</v>
      </c>
      <c r="Q20" s="263"/>
      <c r="R20" s="263">
        <v>1021</v>
      </c>
      <c r="S20" s="263">
        <v>485</v>
      </c>
      <c r="T20" s="263">
        <v>536</v>
      </c>
      <c r="U20" s="263"/>
      <c r="V20" s="263">
        <v>1160</v>
      </c>
      <c r="W20" s="263">
        <v>550</v>
      </c>
      <c r="X20" s="263">
        <v>610</v>
      </c>
      <c r="Y20" s="263"/>
      <c r="Z20" s="263">
        <v>29</v>
      </c>
      <c r="AA20" s="263">
        <v>11</v>
      </c>
      <c r="AB20" s="263">
        <v>18</v>
      </c>
      <c r="AD20" s="107" t="s">
        <v>84</v>
      </c>
      <c r="AE20" s="102">
        <f>+B20/(B20+B65)*100</f>
        <v>83.331131950865142</v>
      </c>
      <c r="AF20" s="102">
        <f>+C20/(C20+C65)*100</f>
        <v>79.046621267679413</v>
      </c>
      <c r="AG20" s="102">
        <f>+D20/(D20+D65)*100</f>
        <v>87.689848121502806</v>
      </c>
      <c r="AH20" s="142"/>
      <c r="AI20" s="102">
        <f>+F20/(F20+F65)*100</f>
        <v>84.437869822485212</v>
      </c>
      <c r="AJ20" s="102">
        <f>+G20/(G20+G65)*100</f>
        <v>79.618593563766396</v>
      </c>
      <c r="AK20" s="102">
        <f>+H20/(H20+H65)*100</f>
        <v>89.189189189189193</v>
      </c>
      <c r="AL20" s="105"/>
      <c r="AM20" s="102">
        <f>+J20/(J20+J65)*100</f>
        <v>76.442015786278077</v>
      </c>
      <c r="AN20" s="102">
        <f>+K20/(K20+K65)*100</f>
        <v>70.754716981132077</v>
      </c>
      <c r="AO20" s="102">
        <f>+L20/(L20+L65)*100</f>
        <v>82.478097622027533</v>
      </c>
      <c r="AP20" s="105"/>
      <c r="AQ20" s="102">
        <f>+N20/(N20+N65)*100</f>
        <v>87.709497206703915</v>
      </c>
      <c r="AR20" s="102">
        <f>+O20/(O20+O65)*100</f>
        <v>84.921592279855247</v>
      </c>
      <c r="AS20" s="102">
        <f>+P20/(P20+P65)*100</f>
        <v>90.66496163682865</v>
      </c>
      <c r="AT20" s="105"/>
      <c r="AU20" s="102">
        <f>+R20/(R20+R65)*100</f>
        <v>77.760853008377765</v>
      </c>
      <c r="AV20" s="102">
        <f>+S20/(S20+S65)*100</f>
        <v>72.496263079222729</v>
      </c>
      <c r="AW20" s="102">
        <f>+T20/(T20+T65)*100</f>
        <v>83.229813664596278</v>
      </c>
      <c r="AX20" s="105"/>
      <c r="AY20" s="102">
        <f>+V20/(V20+V65)*100</f>
        <v>90.554254488680712</v>
      </c>
      <c r="AZ20" s="102">
        <f>+W20/(W20+W65)*100</f>
        <v>88.424437299035375</v>
      </c>
      <c r="BA20" s="102">
        <f>+X20/(X20+X65)*100</f>
        <v>92.564491654021239</v>
      </c>
      <c r="BB20" s="142"/>
      <c r="BC20" s="102">
        <f>+Z20/(Z20+Z65)*100</f>
        <v>100</v>
      </c>
      <c r="BD20" s="102">
        <f>+AA20/(AA20+AA65)*100</f>
        <v>100</v>
      </c>
      <c r="BE20" s="102">
        <f>+AB20/(AB20+AB65)*100</f>
        <v>100</v>
      </c>
    </row>
    <row r="21" spans="1:57" ht="15" customHeight="1" x14ac:dyDescent="0.2">
      <c r="A21" s="107" t="s">
        <v>85</v>
      </c>
      <c r="B21" s="263">
        <v>1373</v>
      </c>
      <c r="C21" s="263">
        <v>645</v>
      </c>
      <c r="D21" s="263">
        <v>728</v>
      </c>
      <c r="E21" s="263"/>
      <c r="F21" s="263">
        <v>275</v>
      </c>
      <c r="G21" s="263">
        <v>123</v>
      </c>
      <c r="H21" s="263">
        <v>152</v>
      </c>
      <c r="I21" s="263"/>
      <c r="J21" s="263">
        <v>294</v>
      </c>
      <c r="K21" s="263">
        <v>139</v>
      </c>
      <c r="L21" s="263">
        <v>155</v>
      </c>
      <c r="M21" s="263"/>
      <c r="N21" s="263">
        <v>308</v>
      </c>
      <c r="O21" s="263">
        <v>142</v>
      </c>
      <c r="P21" s="263">
        <v>166</v>
      </c>
      <c r="Q21" s="263"/>
      <c r="R21" s="263">
        <v>226</v>
      </c>
      <c r="S21" s="263">
        <v>108</v>
      </c>
      <c r="T21" s="263">
        <v>118</v>
      </c>
      <c r="U21" s="263"/>
      <c r="V21" s="263">
        <v>258</v>
      </c>
      <c r="W21" s="263">
        <v>129</v>
      </c>
      <c r="X21" s="263">
        <v>129</v>
      </c>
      <c r="Y21" s="263"/>
      <c r="Z21" s="263">
        <v>12</v>
      </c>
      <c r="AA21" s="263">
        <v>4</v>
      </c>
      <c r="AB21" s="263">
        <v>8</v>
      </c>
      <c r="AD21" s="107" t="s">
        <v>85</v>
      </c>
      <c r="AE21" s="102">
        <f>+B21/(B21+B66)*100</f>
        <v>87.174603174603178</v>
      </c>
      <c r="AF21" s="102">
        <f>+C21/(C21+C66)*100</f>
        <v>83.441138421733513</v>
      </c>
      <c r="AG21" s="102">
        <f>+D21/(D21+D66)*100</f>
        <v>90.773067331670816</v>
      </c>
      <c r="AH21" s="142"/>
      <c r="AI21" s="102">
        <f>+F21/(F21+F66)*100</f>
        <v>83.081570996978854</v>
      </c>
      <c r="AJ21" s="102">
        <f>+G21/(G21+G66)*100</f>
        <v>76.875</v>
      </c>
      <c r="AK21" s="102">
        <f>+H21/(H21+H66)*100</f>
        <v>88.888888888888886</v>
      </c>
      <c r="AL21" s="105"/>
      <c r="AM21" s="102">
        <f>+J21/(J21+J66)*100</f>
        <v>89.908256880733944</v>
      </c>
      <c r="AN21" s="102">
        <f>+K21/(K21+K66)*100</f>
        <v>87.974683544303801</v>
      </c>
      <c r="AO21" s="102">
        <f>+L21/(L21+L66)*100</f>
        <v>91.715976331360949</v>
      </c>
      <c r="AP21" s="105"/>
      <c r="AQ21" s="102">
        <f>+N21/(N21+N66)*100</f>
        <v>89.795918367346943</v>
      </c>
      <c r="AR21" s="102">
        <f>+O21/(O21+O66)*100</f>
        <v>87.116564417177912</v>
      </c>
      <c r="AS21" s="102">
        <f>+P21/(P21+P66)*100</f>
        <v>92.222222222222229</v>
      </c>
      <c r="AT21" s="105"/>
      <c r="AU21" s="102">
        <f>+R21/(R21+R66)*100</f>
        <v>81.884057971014485</v>
      </c>
      <c r="AV21" s="102">
        <f>+S21/(S21+S66)*100</f>
        <v>77.142857142857153</v>
      </c>
      <c r="AW21" s="102">
        <f>+T21/(T21+T66)*100</f>
        <v>86.764705882352942</v>
      </c>
      <c r="AX21" s="105"/>
      <c r="AY21" s="102">
        <f>+V21/(V21+V66)*100</f>
        <v>90.209790209790214</v>
      </c>
      <c r="AZ21" s="102">
        <f>+W21/(W21+W66)*100</f>
        <v>87.162162162162161</v>
      </c>
      <c r="BA21" s="102">
        <f>+X21/(X21+X66)*100</f>
        <v>93.478260869565219</v>
      </c>
      <c r="BB21" s="142"/>
      <c r="BC21" s="102">
        <f>+Z21/(Z21+Z66)*100</f>
        <v>100</v>
      </c>
      <c r="BD21" s="102">
        <f>+AA21/(AA21+AA66)*100</f>
        <v>100</v>
      </c>
      <c r="BE21" s="102">
        <f>+AB21/(AB21+AB66)*100</f>
        <v>100</v>
      </c>
    </row>
    <row r="22" spans="1:57" ht="15" customHeight="1" x14ac:dyDescent="0.2">
      <c r="A22" s="107" t="s">
        <v>86</v>
      </c>
      <c r="B22" s="263">
        <v>17093</v>
      </c>
      <c r="C22" s="263">
        <v>8250</v>
      </c>
      <c r="D22" s="263">
        <v>8843</v>
      </c>
      <c r="E22" s="263"/>
      <c r="F22" s="263">
        <v>3852</v>
      </c>
      <c r="G22" s="263">
        <v>1889</v>
      </c>
      <c r="H22" s="263">
        <v>1963</v>
      </c>
      <c r="I22" s="263"/>
      <c r="J22" s="263">
        <v>3596</v>
      </c>
      <c r="K22" s="263">
        <v>1779</v>
      </c>
      <c r="L22" s="263">
        <v>1817</v>
      </c>
      <c r="M22" s="263"/>
      <c r="N22" s="263">
        <v>3833</v>
      </c>
      <c r="O22" s="263">
        <v>1820</v>
      </c>
      <c r="P22" s="263">
        <v>2013</v>
      </c>
      <c r="Q22" s="263"/>
      <c r="R22" s="263">
        <v>2609</v>
      </c>
      <c r="S22" s="263">
        <v>1239</v>
      </c>
      <c r="T22" s="263">
        <v>1370</v>
      </c>
      <c r="U22" s="263"/>
      <c r="V22" s="263">
        <v>3092</v>
      </c>
      <c r="W22" s="263">
        <v>1470</v>
      </c>
      <c r="X22" s="263">
        <v>1622</v>
      </c>
      <c r="Y22" s="263"/>
      <c r="Z22" s="263">
        <v>111</v>
      </c>
      <c r="AA22" s="263">
        <v>53</v>
      </c>
      <c r="AB22" s="263">
        <v>58</v>
      </c>
      <c r="AD22" s="107" t="s">
        <v>86</v>
      </c>
      <c r="AE22" s="102">
        <f>+B22/(B22+B67)*100</f>
        <v>76.447962789033497</v>
      </c>
      <c r="AF22" s="102">
        <f>+C22/(C22+C67)*100</f>
        <v>72.841250220731055</v>
      </c>
      <c r="AG22" s="102">
        <f>+D22/(D22+D67)*100</f>
        <v>80.150457717755813</v>
      </c>
      <c r="AH22" s="142"/>
      <c r="AI22" s="102">
        <f>+F22/(F22+F67)*100</f>
        <v>72.99602046617396</v>
      </c>
      <c r="AJ22" s="102">
        <f>+G22/(G22+G67)*100</f>
        <v>70.432513049962722</v>
      </c>
      <c r="AK22" s="102">
        <f>+H22/(H22+H67)*100</f>
        <v>75.645472061657031</v>
      </c>
      <c r="AL22" s="105"/>
      <c r="AM22" s="102">
        <f>+J22/(J22+J67)*100</f>
        <v>70.056497175141246</v>
      </c>
      <c r="AN22" s="102">
        <f>+K22/(K22+K67)*100</f>
        <v>66.355837374114131</v>
      </c>
      <c r="AO22" s="102">
        <f>+L22/(L22+L67)*100</f>
        <v>74.102773246329519</v>
      </c>
      <c r="AP22" s="105"/>
      <c r="AQ22" s="102">
        <f>+N22/(N22+N67)*100</f>
        <v>81.692242114237004</v>
      </c>
      <c r="AR22" s="102">
        <f>+O22/(O22+O67)*100</f>
        <v>76.214405360134009</v>
      </c>
      <c r="AS22" s="102">
        <f>+P22/(P22+P67)*100</f>
        <v>87.369791666666657</v>
      </c>
      <c r="AT22" s="105"/>
      <c r="AU22" s="102">
        <f>+R22/(R22+R67)*100</f>
        <v>72.01214463152084</v>
      </c>
      <c r="AV22" s="102">
        <f>+S22/(S22+S67)*100</f>
        <v>69.140625</v>
      </c>
      <c r="AW22" s="102">
        <f>+T22/(T22+T67)*100</f>
        <v>74.822501365374123</v>
      </c>
      <c r="AX22" s="105"/>
      <c r="AY22" s="102">
        <f>+V22/(V22+V67)*100</f>
        <v>87.766108430315072</v>
      </c>
      <c r="AZ22" s="102">
        <f>+W22/(W22+W67)*100</f>
        <v>84.971098265895947</v>
      </c>
      <c r="BA22" s="102">
        <f>+X22/(X22+X67)*100</f>
        <v>90.462911321807027</v>
      </c>
      <c r="BB22" s="142"/>
      <c r="BC22" s="102">
        <f>+Z22/(Z22+Z67)*100</f>
        <v>100</v>
      </c>
      <c r="BD22" s="102">
        <f>+AA22/(AA22+AA67)*100</f>
        <v>100</v>
      </c>
      <c r="BE22" s="102">
        <f>+AB22/(AB22+AB67)*100</f>
        <v>100</v>
      </c>
    </row>
    <row r="23" spans="1:57" ht="15" customHeight="1" x14ac:dyDescent="0.2">
      <c r="A23" s="107" t="s">
        <v>87</v>
      </c>
      <c r="B23" s="263">
        <v>8124</v>
      </c>
      <c r="C23" s="263">
        <v>3831</v>
      </c>
      <c r="D23" s="263">
        <v>4293</v>
      </c>
      <c r="E23" s="263"/>
      <c r="F23" s="263">
        <v>1755</v>
      </c>
      <c r="G23" s="263">
        <v>862</v>
      </c>
      <c r="H23" s="263">
        <v>893</v>
      </c>
      <c r="I23" s="263"/>
      <c r="J23" s="263">
        <v>1564</v>
      </c>
      <c r="K23" s="263">
        <v>731</v>
      </c>
      <c r="L23" s="263">
        <v>833</v>
      </c>
      <c r="M23" s="263"/>
      <c r="N23" s="263">
        <v>1589</v>
      </c>
      <c r="O23" s="263">
        <v>750</v>
      </c>
      <c r="P23" s="263">
        <v>839</v>
      </c>
      <c r="Q23" s="263"/>
      <c r="R23" s="263">
        <v>1517</v>
      </c>
      <c r="S23" s="263">
        <v>677</v>
      </c>
      <c r="T23" s="263">
        <v>840</v>
      </c>
      <c r="U23" s="263"/>
      <c r="V23" s="263">
        <v>1649</v>
      </c>
      <c r="W23" s="263">
        <v>792</v>
      </c>
      <c r="X23" s="263">
        <v>857</v>
      </c>
      <c r="Y23" s="263"/>
      <c r="Z23" s="263">
        <v>50</v>
      </c>
      <c r="AA23" s="263">
        <v>19</v>
      </c>
      <c r="AB23" s="263">
        <v>31</v>
      </c>
      <c r="AD23" s="107" t="s">
        <v>87</v>
      </c>
      <c r="AE23" s="102">
        <f>+B23/(B23+B68)*100</f>
        <v>80.157868771583622</v>
      </c>
      <c r="AF23" s="102">
        <f>+C23/(C23+C68)*100</f>
        <v>76.360374725931834</v>
      </c>
      <c r="AG23" s="102">
        <f>+D23/(D23+D68)*100</f>
        <v>83.880422039859312</v>
      </c>
      <c r="AH23" s="142"/>
      <c r="AI23" s="102">
        <f>+F23/(F23+F68)*100</f>
        <v>78.069395017793596</v>
      </c>
      <c r="AJ23" s="102">
        <f>+G23/(G23+G68)*100</f>
        <v>75.481611208406306</v>
      </c>
      <c r="AK23" s="102">
        <f>+H23/(H23+H68)*100</f>
        <v>80.741410488245933</v>
      </c>
      <c r="AL23" s="105"/>
      <c r="AM23" s="102">
        <f>+J23/(J23+J68)*100</f>
        <v>77.23456790123457</v>
      </c>
      <c r="AN23" s="102">
        <f>+K23/(K23+K68)*100</f>
        <v>73.026973026973025</v>
      </c>
      <c r="AO23" s="102">
        <f>+L23/(L23+L68)*100</f>
        <v>81.34765625</v>
      </c>
      <c r="AP23" s="105"/>
      <c r="AQ23" s="102">
        <f>+N23/(N23+N68)*100</f>
        <v>80.496453900709213</v>
      </c>
      <c r="AR23" s="102">
        <f>+O23/(O23+O68)*100</f>
        <v>76.064908722109536</v>
      </c>
      <c r="AS23" s="102">
        <f>+P23/(P23+P68)*100</f>
        <v>84.91902834008097</v>
      </c>
      <c r="AT23" s="105"/>
      <c r="AU23" s="102">
        <f>+R23/(R23+R68)*100</f>
        <v>77.516607051609611</v>
      </c>
      <c r="AV23" s="102">
        <f>+S23/(S23+S68)*100</f>
        <v>71.263157894736835</v>
      </c>
      <c r="AW23" s="102">
        <f>+T23/(T23+T68)*100</f>
        <v>83.416087388282023</v>
      </c>
      <c r="AX23" s="105"/>
      <c r="AY23" s="102">
        <f>+V23/(V23+V68)*100</f>
        <v>87.666135034556092</v>
      </c>
      <c r="AZ23" s="102">
        <f>+W23/(W23+W68)*100</f>
        <v>86.18063112078346</v>
      </c>
      <c r="BA23" s="102">
        <f>+X23/(X23+X68)*100</f>
        <v>89.085239085239081</v>
      </c>
      <c r="BB23" s="142"/>
      <c r="BC23" s="102">
        <f>+Z23/(Z23+Z68)*100</f>
        <v>100</v>
      </c>
      <c r="BD23" s="102">
        <f>+AA23/(AA23+AA68)*100</f>
        <v>100</v>
      </c>
      <c r="BE23" s="102">
        <f>+AB23/(AB23+AB68)*100</f>
        <v>100</v>
      </c>
    </row>
    <row r="24" spans="1:57" ht="15" customHeight="1" x14ac:dyDescent="0.2">
      <c r="A24" s="107" t="s">
        <v>88</v>
      </c>
      <c r="B24" s="263">
        <v>7828</v>
      </c>
      <c r="C24" s="263">
        <v>3695</v>
      </c>
      <c r="D24" s="263">
        <v>4133</v>
      </c>
      <c r="E24" s="263"/>
      <c r="F24" s="263">
        <v>1758</v>
      </c>
      <c r="G24" s="263">
        <v>831</v>
      </c>
      <c r="H24" s="263">
        <v>927</v>
      </c>
      <c r="I24" s="263"/>
      <c r="J24" s="263">
        <v>1693</v>
      </c>
      <c r="K24" s="263">
        <v>804</v>
      </c>
      <c r="L24" s="263">
        <v>889</v>
      </c>
      <c r="M24" s="263"/>
      <c r="N24" s="263">
        <v>1588</v>
      </c>
      <c r="O24" s="263">
        <v>789</v>
      </c>
      <c r="P24" s="263">
        <v>799</v>
      </c>
      <c r="Q24" s="263"/>
      <c r="R24" s="263">
        <v>1236</v>
      </c>
      <c r="S24" s="263">
        <v>559</v>
      </c>
      <c r="T24" s="263">
        <v>677</v>
      </c>
      <c r="U24" s="263"/>
      <c r="V24" s="263">
        <v>1532</v>
      </c>
      <c r="W24" s="263">
        <v>704</v>
      </c>
      <c r="X24" s="263">
        <v>828</v>
      </c>
      <c r="Y24" s="263"/>
      <c r="Z24" s="263">
        <v>21</v>
      </c>
      <c r="AA24" s="263">
        <v>8</v>
      </c>
      <c r="AB24" s="263">
        <v>13</v>
      </c>
      <c r="AD24" s="107" t="s">
        <v>88</v>
      </c>
      <c r="AE24" s="102">
        <f>+B24/(B24+B69)*100</f>
        <v>79.641876080984844</v>
      </c>
      <c r="AF24" s="102">
        <f>+C24/(C24+C69)*100</f>
        <v>75.147447630669106</v>
      </c>
      <c r="AG24" s="102">
        <f>+D24/(D24+D69)*100</f>
        <v>84.140879478827358</v>
      </c>
      <c r="AH24" s="142"/>
      <c r="AI24" s="102">
        <f>+F24/(F24+F69)*100</f>
        <v>80.679210647085824</v>
      </c>
      <c r="AJ24" s="102">
        <f>+G24/(G24+G69)*100</f>
        <v>75.683060109289613</v>
      </c>
      <c r="AK24" s="102">
        <f>+H24/(H24+H69)*100</f>
        <v>85.753931544865864</v>
      </c>
      <c r="AL24" s="105"/>
      <c r="AM24" s="102">
        <f>+J24/(J24+J69)*100</f>
        <v>76.021553659631792</v>
      </c>
      <c r="AN24" s="102">
        <f>+K24/(K24+K69)*100</f>
        <v>71.785714285714292</v>
      </c>
      <c r="AO24" s="102">
        <f>+L24/(L24+L69)*100</f>
        <v>80.307136404697374</v>
      </c>
      <c r="AP24" s="105"/>
      <c r="AQ24" s="102">
        <f>+N24/(N24+N69)*100</f>
        <v>81.561376476630713</v>
      </c>
      <c r="AR24" s="102">
        <f>+O24/(O24+O69)*100</f>
        <v>78.196233894945493</v>
      </c>
      <c r="AS24" s="102">
        <f>+P24/(P24+P69)*100</f>
        <v>85.181236673773981</v>
      </c>
      <c r="AT24" s="105"/>
      <c r="AU24" s="102">
        <f>+R24/(R24+R69)*100</f>
        <v>72.963400236127512</v>
      </c>
      <c r="AV24" s="102">
        <f>+S24/(S24+S69)*100</f>
        <v>66.866028708133967</v>
      </c>
      <c r="AW24" s="102">
        <f>+T24/(T24+T69)*100</f>
        <v>78.904428904428897</v>
      </c>
      <c r="AX24" s="105"/>
      <c r="AY24" s="102">
        <f>+V24/(V24+V69)*100</f>
        <v>86.996024985803516</v>
      </c>
      <c r="AZ24" s="102">
        <f>+W24/(W24+W69)*100</f>
        <v>83.215130023640654</v>
      </c>
      <c r="BA24" s="102">
        <f>+X24/(X24+X69)*100</f>
        <v>90.491803278688522</v>
      </c>
      <c r="BB24" s="142"/>
      <c r="BC24" s="102">
        <f>+Z24/(Z24+Z69)*100</f>
        <v>100</v>
      </c>
      <c r="BD24" s="102">
        <f>+AA24/(AA24+AA69)*100</f>
        <v>100</v>
      </c>
      <c r="BE24" s="102">
        <f>+AB24/(AB24+AB69)*100</f>
        <v>100</v>
      </c>
    </row>
    <row r="25" spans="1:57" ht="15" customHeight="1" x14ac:dyDescent="0.2">
      <c r="A25" s="107" t="s">
        <v>89</v>
      </c>
      <c r="B25" s="263">
        <v>2684</v>
      </c>
      <c r="C25" s="263">
        <v>1229</v>
      </c>
      <c r="D25" s="263">
        <v>1455</v>
      </c>
      <c r="E25" s="263"/>
      <c r="F25" s="263">
        <v>590</v>
      </c>
      <c r="G25" s="263">
        <v>254</v>
      </c>
      <c r="H25" s="263">
        <v>336</v>
      </c>
      <c r="I25" s="263"/>
      <c r="J25" s="263">
        <v>564</v>
      </c>
      <c r="K25" s="263">
        <v>252</v>
      </c>
      <c r="L25" s="263">
        <v>312</v>
      </c>
      <c r="M25" s="263"/>
      <c r="N25" s="263">
        <v>603</v>
      </c>
      <c r="O25" s="263">
        <v>284</v>
      </c>
      <c r="P25" s="263">
        <v>319</v>
      </c>
      <c r="Q25" s="263"/>
      <c r="R25" s="263">
        <v>424</v>
      </c>
      <c r="S25" s="263">
        <v>197</v>
      </c>
      <c r="T25" s="263">
        <v>227</v>
      </c>
      <c r="U25" s="263"/>
      <c r="V25" s="263">
        <v>503</v>
      </c>
      <c r="W25" s="263">
        <v>242</v>
      </c>
      <c r="X25" s="263">
        <v>261</v>
      </c>
      <c r="Y25" s="263"/>
      <c r="Z25" s="263">
        <v>0</v>
      </c>
      <c r="AA25" s="263">
        <v>0</v>
      </c>
      <c r="AB25" s="263">
        <v>0</v>
      </c>
      <c r="AD25" s="107" t="s">
        <v>89</v>
      </c>
      <c r="AE25" s="102">
        <f>+B25/(B25+B70)*100</f>
        <v>74.638487208008897</v>
      </c>
      <c r="AF25" s="102">
        <f>+C25/(C25+C70)*100</f>
        <v>68.353726362625139</v>
      </c>
      <c r="AG25" s="102">
        <f>+D25/(D25+D70)*100</f>
        <v>80.923248053392655</v>
      </c>
      <c r="AH25" s="142"/>
      <c r="AI25" s="102">
        <f>+F25/(F25+F70)*100</f>
        <v>69.248826291079808</v>
      </c>
      <c r="AJ25" s="102">
        <f>+G25/(G25+G70)*100</f>
        <v>61.057692307692314</v>
      </c>
      <c r="AK25" s="102">
        <f>+H25/(H25+H70)*100</f>
        <v>77.064220183486242</v>
      </c>
      <c r="AL25" s="105"/>
      <c r="AM25" s="102">
        <f>+J25/(J25+J70)*100</f>
        <v>71.212121212121218</v>
      </c>
      <c r="AN25" s="102">
        <f>+K25/(K25+K70)*100</f>
        <v>63</v>
      </c>
      <c r="AO25" s="102">
        <f>+L25/(L25+L70)*100</f>
        <v>79.591836734693871</v>
      </c>
      <c r="AP25" s="105"/>
      <c r="AQ25" s="102">
        <f>+N25/(N25+N70)*100</f>
        <v>75.94458438287154</v>
      </c>
      <c r="AR25" s="102">
        <f>+O25/(O25+O70)*100</f>
        <v>69.607843137254903</v>
      </c>
      <c r="AS25" s="102">
        <f>+P25/(P25+P70)*100</f>
        <v>82.642487046632127</v>
      </c>
      <c r="AT25" s="105"/>
      <c r="AU25" s="102">
        <f>+R25/(R25+R70)*100</f>
        <v>73.483535528596192</v>
      </c>
      <c r="AV25" s="102">
        <f>+S25/(S25+S70)*100</f>
        <v>69.122807017543863</v>
      </c>
      <c r="AW25" s="102">
        <f>+T25/(T25+T70)*100</f>
        <v>77.739726027397253</v>
      </c>
      <c r="AX25" s="105"/>
      <c r="AY25" s="102">
        <f>+V25/(V25+V70)*100</f>
        <v>86.574870912220319</v>
      </c>
      <c r="AZ25" s="102">
        <f>+W25/(W25+W70)*100</f>
        <v>83.737024221453282</v>
      </c>
      <c r="BA25" s="102">
        <f>+X25/(X25+X70)*100</f>
        <v>89.38356164383562</v>
      </c>
      <c r="BB25" s="142"/>
      <c r="BC25" s="102">
        <v>0</v>
      </c>
      <c r="BD25" s="102">
        <v>0</v>
      </c>
      <c r="BE25" s="102">
        <v>0</v>
      </c>
    </row>
    <row r="26" spans="1:57" ht="15" customHeight="1" x14ac:dyDescent="0.2">
      <c r="A26" s="153" t="s">
        <v>90</v>
      </c>
      <c r="B26" s="263">
        <v>14376</v>
      </c>
      <c r="C26" s="263">
        <v>6971</v>
      </c>
      <c r="D26" s="263">
        <v>7405</v>
      </c>
      <c r="E26" s="263"/>
      <c r="F26" s="263">
        <v>3302</v>
      </c>
      <c r="G26" s="263">
        <v>1610</v>
      </c>
      <c r="H26" s="263">
        <v>1692</v>
      </c>
      <c r="I26" s="263"/>
      <c r="J26" s="263">
        <v>3201</v>
      </c>
      <c r="K26" s="263">
        <v>1577</v>
      </c>
      <c r="L26" s="263">
        <v>1624</v>
      </c>
      <c r="M26" s="263"/>
      <c r="N26" s="263">
        <v>3214</v>
      </c>
      <c r="O26" s="263">
        <v>1538</v>
      </c>
      <c r="P26" s="263">
        <v>1676</v>
      </c>
      <c r="Q26" s="263"/>
      <c r="R26" s="263">
        <v>2141</v>
      </c>
      <c r="S26" s="263">
        <v>1047</v>
      </c>
      <c r="T26" s="263">
        <v>1094</v>
      </c>
      <c r="U26" s="263"/>
      <c r="V26" s="263">
        <v>2484</v>
      </c>
      <c r="W26" s="263">
        <v>1187</v>
      </c>
      <c r="X26" s="263">
        <v>1297</v>
      </c>
      <c r="Y26" s="263"/>
      <c r="Z26" s="263">
        <v>34</v>
      </c>
      <c r="AA26" s="263">
        <v>12</v>
      </c>
      <c r="AB26" s="263">
        <v>22</v>
      </c>
      <c r="AD26" s="153" t="s">
        <v>90</v>
      </c>
      <c r="AE26" s="102">
        <f>+B26/(B26+B71)*100</f>
        <v>70.360219263899765</v>
      </c>
      <c r="AF26" s="102">
        <f>+C26/(C26+C71)*100</f>
        <v>67.229241006847332</v>
      </c>
      <c r="AG26" s="102">
        <f>+D26/(D26+D71)*100</f>
        <v>73.586405644440021</v>
      </c>
      <c r="AH26" s="142"/>
      <c r="AI26" s="102">
        <f>+F26/(F26+F71)*100</f>
        <v>69.691853102574925</v>
      </c>
      <c r="AJ26" s="102">
        <f>+G26/(G26+G71)*100</f>
        <v>67.083333333333329</v>
      </c>
      <c r="AK26" s="102">
        <f>+H26/(H26+H71)*100</f>
        <v>72.369546621043625</v>
      </c>
      <c r="AL26" s="105"/>
      <c r="AM26" s="102">
        <f>+J26/(J26+J71)*100</f>
        <v>67.191435768261968</v>
      </c>
      <c r="AN26" s="102">
        <f>+K26/(K26+K71)*100</f>
        <v>64.157851912123675</v>
      </c>
      <c r="AO26" s="102">
        <f>+L26/(L26+L71)*100</f>
        <v>70.424978317432789</v>
      </c>
      <c r="AP26" s="105"/>
      <c r="AQ26" s="102">
        <f>+N26/(N26+N71)*100</f>
        <v>73.211845102505691</v>
      </c>
      <c r="AR26" s="102">
        <f>+O26/(O26+O71)*100</f>
        <v>68.294849023090592</v>
      </c>
      <c r="AS26" s="102">
        <f>+P26/(P26+P71)*100</f>
        <v>78.391019644527589</v>
      </c>
      <c r="AT26" s="105"/>
      <c r="AU26" s="102">
        <f>+R26/(R26+R71)*100</f>
        <v>62.130005803830521</v>
      </c>
      <c r="AV26" s="102">
        <f>+S26/(S26+S71)*100</f>
        <v>59.48863636363636</v>
      </c>
      <c r="AW26" s="102">
        <f>+T26/(T26+T71)*100</f>
        <v>64.887307236061687</v>
      </c>
      <c r="AX26" s="105"/>
      <c r="AY26" s="102">
        <f>+V26/(V26+V71)*100</f>
        <v>81.17647058823529</v>
      </c>
      <c r="AZ26" s="102">
        <f>+W26/(W26+W71)*100</f>
        <v>79.825151311365161</v>
      </c>
      <c r="BA26" s="102">
        <f>+X26/(X26+X71)*100</f>
        <v>82.453909726636994</v>
      </c>
      <c r="BB26" s="142"/>
      <c r="BC26" s="102">
        <f>+Z26/(Z26+Z71)*100</f>
        <v>100</v>
      </c>
      <c r="BD26" s="102">
        <f>+AA26/(AA26+AA71)*100</f>
        <v>100</v>
      </c>
      <c r="BE26" s="102">
        <f>+AB26/(AB26+AB71)*100</f>
        <v>100</v>
      </c>
    </row>
    <row r="27" spans="1:57" ht="15" customHeight="1" x14ac:dyDescent="0.2">
      <c r="A27" s="107" t="s">
        <v>91</v>
      </c>
      <c r="B27" s="263">
        <v>4585</v>
      </c>
      <c r="C27" s="263">
        <v>2268</v>
      </c>
      <c r="D27" s="263">
        <v>2317</v>
      </c>
      <c r="E27" s="263"/>
      <c r="F27" s="263">
        <v>1040</v>
      </c>
      <c r="G27" s="263">
        <v>525</v>
      </c>
      <c r="H27" s="263">
        <v>515</v>
      </c>
      <c r="I27" s="263"/>
      <c r="J27" s="263">
        <v>1020</v>
      </c>
      <c r="K27" s="263">
        <v>503</v>
      </c>
      <c r="L27" s="263">
        <v>517</v>
      </c>
      <c r="M27" s="263"/>
      <c r="N27" s="263">
        <v>982</v>
      </c>
      <c r="O27" s="263">
        <v>490</v>
      </c>
      <c r="P27" s="263">
        <v>492</v>
      </c>
      <c r="Q27" s="263"/>
      <c r="R27" s="263">
        <v>741</v>
      </c>
      <c r="S27" s="263">
        <v>360</v>
      </c>
      <c r="T27" s="263">
        <v>381</v>
      </c>
      <c r="U27" s="263"/>
      <c r="V27" s="263">
        <v>782</v>
      </c>
      <c r="W27" s="263">
        <v>381</v>
      </c>
      <c r="X27" s="263">
        <v>401</v>
      </c>
      <c r="Y27" s="263"/>
      <c r="Z27" s="263">
        <v>20</v>
      </c>
      <c r="AA27" s="263">
        <v>9</v>
      </c>
      <c r="AB27" s="263">
        <v>11</v>
      </c>
      <c r="AD27" s="107" t="s">
        <v>91</v>
      </c>
      <c r="AE27" s="102">
        <f>+B27/(B27+B72)*100</f>
        <v>82.553114872164201</v>
      </c>
      <c r="AF27" s="102">
        <f>+C27/(C27+C72)*100</f>
        <v>79.051934471941436</v>
      </c>
      <c r="AG27" s="102">
        <f>+D27/(D27+D72)*100</f>
        <v>86.294227188081933</v>
      </c>
      <c r="AH27" s="142"/>
      <c r="AI27" s="102">
        <f>+F27/(F27+F72)*100</f>
        <v>84.759576202118993</v>
      </c>
      <c r="AJ27" s="102">
        <f>+G27/(G27+G72)*100</f>
        <v>82.547169811320757</v>
      </c>
      <c r="AK27" s="102">
        <f>+H27/(H27+H72)*100</f>
        <v>87.140439932318102</v>
      </c>
      <c r="AL27" s="105"/>
      <c r="AM27" s="102">
        <f>+J27/(J27+J72)*100</f>
        <v>79.749804534792816</v>
      </c>
      <c r="AN27" s="102">
        <f>+K27/(K27+K72)*100</f>
        <v>76.096822995461423</v>
      </c>
      <c r="AO27" s="102">
        <f>+L27/(L27+L72)*100</f>
        <v>83.656957928802584</v>
      </c>
      <c r="AP27" s="105"/>
      <c r="AQ27" s="102">
        <f>+N27/(N27+N72)*100</f>
        <v>84.509466437177281</v>
      </c>
      <c r="AR27" s="102">
        <f>+O27/(O27+O72)*100</f>
        <v>80.991735537190081</v>
      </c>
      <c r="AS27" s="102">
        <f>+P27/(P27+P72)*100</f>
        <v>88.330341113105931</v>
      </c>
      <c r="AT27" s="105"/>
      <c r="AU27" s="102">
        <f>+R27/(R27+R72)*100</f>
        <v>77.027027027027032</v>
      </c>
      <c r="AV27" s="102">
        <f>+S27/(S27+S72)*100</f>
        <v>72.874493927125499</v>
      </c>
      <c r="AW27" s="102">
        <f>+T27/(T27+T72)*100</f>
        <v>81.410256410256409</v>
      </c>
      <c r="AX27" s="105"/>
      <c r="AY27" s="102">
        <f>+V27/(V27+V72)*100</f>
        <v>86.504424778761063</v>
      </c>
      <c r="AZ27" s="102">
        <f>+W27/(W27+W72)*100</f>
        <v>82.112068965517238</v>
      </c>
      <c r="BA27" s="102">
        <f>+X27/(X27+X72)*100</f>
        <v>91.13636363636364</v>
      </c>
      <c r="BB27" s="142"/>
      <c r="BC27" s="102">
        <f>+Z27/(Z27+Z72)*100</f>
        <v>100</v>
      </c>
      <c r="BD27" s="102">
        <f>+AA27/(AA27+AA72)*100</f>
        <v>100</v>
      </c>
      <c r="BE27" s="102">
        <f>+AB27/(AB27+AB72)*100</f>
        <v>100</v>
      </c>
    </row>
    <row r="28" spans="1:57" ht="15" customHeight="1" x14ac:dyDescent="0.2">
      <c r="A28" s="107" t="s">
        <v>92</v>
      </c>
      <c r="B28" s="263">
        <v>16861</v>
      </c>
      <c r="C28" s="263">
        <v>8215</v>
      </c>
      <c r="D28" s="263">
        <v>8646</v>
      </c>
      <c r="E28" s="263"/>
      <c r="F28" s="263">
        <v>3908</v>
      </c>
      <c r="G28" s="263">
        <v>2011</v>
      </c>
      <c r="H28" s="263">
        <v>1897</v>
      </c>
      <c r="I28" s="263"/>
      <c r="J28" s="263">
        <v>3671</v>
      </c>
      <c r="K28" s="263">
        <v>1773</v>
      </c>
      <c r="L28" s="263">
        <v>1898</v>
      </c>
      <c r="M28" s="263"/>
      <c r="N28" s="263">
        <v>3763</v>
      </c>
      <c r="O28" s="263">
        <v>1796</v>
      </c>
      <c r="P28" s="263">
        <v>1967</v>
      </c>
      <c r="Q28" s="263"/>
      <c r="R28" s="263">
        <v>2588</v>
      </c>
      <c r="S28" s="263">
        <v>1210</v>
      </c>
      <c r="T28" s="263">
        <v>1378</v>
      </c>
      <c r="U28" s="263"/>
      <c r="V28" s="263">
        <v>2852</v>
      </c>
      <c r="W28" s="263">
        <v>1384</v>
      </c>
      <c r="X28" s="263">
        <v>1468</v>
      </c>
      <c r="Y28" s="263"/>
      <c r="Z28" s="263">
        <v>79</v>
      </c>
      <c r="AA28" s="263">
        <v>41</v>
      </c>
      <c r="AB28" s="263">
        <v>38</v>
      </c>
      <c r="AD28" s="107" t="s">
        <v>92</v>
      </c>
      <c r="AE28" s="102">
        <f>+B28/(B28+B73)*100</f>
        <v>76.728100113765635</v>
      </c>
      <c r="AF28" s="102">
        <f>+C28/(C28+C73)*100</f>
        <v>74.39775403006702</v>
      </c>
      <c r="AG28" s="102">
        <f>+D28/(D28+D73)*100</f>
        <v>79.081679319491442</v>
      </c>
      <c r="AH28" s="142"/>
      <c r="AI28" s="102">
        <f>+F28/(F28+F73)*100</f>
        <v>76.522420207558255</v>
      </c>
      <c r="AJ28" s="102">
        <f>+G28/(G28+G73)*100</f>
        <v>76.11657834973505</v>
      </c>
      <c r="AK28" s="102">
        <f>+H28/(H28+H73)*100</f>
        <v>76.957403651115612</v>
      </c>
      <c r="AL28" s="105"/>
      <c r="AM28" s="102">
        <f>+J28/(J28+J73)*100</f>
        <v>70.043884754817782</v>
      </c>
      <c r="AN28" s="102">
        <f>+K28/(K28+K73)*100</f>
        <v>66.956193353474319</v>
      </c>
      <c r="AO28" s="102">
        <f>+L28/(L28+L73)*100</f>
        <v>73.197069032009253</v>
      </c>
      <c r="AP28" s="105"/>
      <c r="AQ28" s="102">
        <f>+N28/(N28+N73)*100</f>
        <v>79.438463162339033</v>
      </c>
      <c r="AR28" s="102">
        <f>+O28/(O28+O73)*100</f>
        <v>75.716694772344013</v>
      </c>
      <c r="AS28" s="102">
        <f>+P28/(P28+P73)*100</f>
        <v>83.171247357293865</v>
      </c>
      <c r="AT28" s="105"/>
      <c r="AU28" s="102">
        <f>+R28/(R28+R73)*100</f>
        <v>71.118439131629572</v>
      </c>
      <c r="AV28" s="102">
        <f>+S28/(S28+S73)*100</f>
        <v>68.284424379232505</v>
      </c>
      <c r="AW28" s="102">
        <f>+T28/(T28+T73)*100</f>
        <v>73.808248527048733</v>
      </c>
      <c r="AX28" s="105"/>
      <c r="AY28" s="102">
        <f>+V28/(V28+V73)*100</f>
        <v>89.911727616645649</v>
      </c>
      <c r="AZ28" s="102">
        <f>+W28/(W28+W73)*100</f>
        <v>88.321633694958521</v>
      </c>
      <c r="BA28" s="102">
        <f>+X28/(X28+X73)*100</f>
        <v>91.464174454828665</v>
      </c>
      <c r="BB28" s="142"/>
      <c r="BC28" s="102">
        <f>+Z28/(Z28+Z73)*100</f>
        <v>100</v>
      </c>
      <c r="BD28" s="102">
        <f>+AA28/(AA28+AA73)*100</f>
        <v>100</v>
      </c>
      <c r="BE28" s="102">
        <f>+AB28/(AB28+AB73)*100</f>
        <v>100</v>
      </c>
    </row>
    <row r="29" spans="1:57" ht="15" customHeight="1" x14ac:dyDescent="0.2">
      <c r="A29" s="107" t="s">
        <v>93</v>
      </c>
      <c r="B29" s="263">
        <v>2652</v>
      </c>
      <c r="C29" s="263">
        <v>1230</v>
      </c>
      <c r="D29" s="263">
        <v>1422</v>
      </c>
      <c r="E29" s="263"/>
      <c r="F29" s="263">
        <v>651</v>
      </c>
      <c r="G29" s="263">
        <v>299</v>
      </c>
      <c r="H29" s="263">
        <v>352</v>
      </c>
      <c r="I29" s="263"/>
      <c r="J29" s="263">
        <v>644</v>
      </c>
      <c r="K29" s="263">
        <v>282</v>
      </c>
      <c r="L29" s="263">
        <v>362</v>
      </c>
      <c r="M29" s="263"/>
      <c r="N29" s="263">
        <v>552</v>
      </c>
      <c r="O29" s="263">
        <v>257</v>
      </c>
      <c r="P29" s="263">
        <v>295</v>
      </c>
      <c r="Q29" s="263"/>
      <c r="R29" s="263">
        <v>394</v>
      </c>
      <c r="S29" s="263">
        <v>181</v>
      </c>
      <c r="T29" s="263">
        <v>213</v>
      </c>
      <c r="U29" s="263"/>
      <c r="V29" s="263">
        <v>411</v>
      </c>
      <c r="W29" s="263">
        <v>211</v>
      </c>
      <c r="X29" s="263">
        <v>200</v>
      </c>
      <c r="Y29" s="263"/>
      <c r="Z29" s="263">
        <v>0</v>
      </c>
      <c r="AA29" s="263">
        <v>0</v>
      </c>
      <c r="AB29" s="263">
        <v>0</v>
      </c>
      <c r="AD29" s="107" t="s">
        <v>93</v>
      </c>
      <c r="AE29" s="102">
        <f>+B29/(B29+B74)*100</f>
        <v>73.401605314143367</v>
      </c>
      <c r="AF29" s="102">
        <f>+C29/(C29+C74)*100</f>
        <v>67.43421052631578</v>
      </c>
      <c r="AG29" s="102">
        <f>+D29/(D29+D74)*100</f>
        <v>79.485746226942425</v>
      </c>
      <c r="AH29" s="142"/>
      <c r="AI29" s="102">
        <f>+F29/(F29+F74)*100</f>
        <v>74.315068493150676</v>
      </c>
      <c r="AJ29" s="102">
        <f>+G29/(G29+G74)*100</f>
        <v>69.373549883990719</v>
      </c>
      <c r="AK29" s="102">
        <f>+H29/(H29+H74)*100</f>
        <v>79.101123595505612</v>
      </c>
      <c r="AL29" s="105"/>
      <c r="AM29" s="102">
        <f>+J29/(J29+J74)*100</f>
        <v>72.522522522522522</v>
      </c>
      <c r="AN29" s="102">
        <f>+K29/(K29+K74)*100</f>
        <v>64.678899082568805</v>
      </c>
      <c r="AO29" s="102">
        <f>+L29/(L29+L74)*100</f>
        <v>80.088495575221245</v>
      </c>
      <c r="AP29" s="105"/>
      <c r="AQ29" s="102">
        <f>+N29/(N29+N74)*100</f>
        <v>71.502590673575128</v>
      </c>
      <c r="AR29" s="102">
        <f>+O29/(O29+O74)*100</f>
        <v>63.930348258706474</v>
      </c>
      <c r="AS29" s="102">
        <f>+P29/(P29+P74)*100</f>
        <v>79.729729729729726</v>
      </c>
      <c r="AT29" s="105"/>
      <c r="AU29" s="102">
        <f>+R29/(R29+R74)*100</f>
        <v>67.697594501718214</v>
      </c>
      <c r="AV29" s="102">
        <f>+S29/(S29+S74)*100</f>
        <v>61.986301369863014</v>
      </c>
      <c r="AW29" s="102">
        <f>+T29/(T29+T74)*100</f>
        <v>73.448275862068968</v>
      </c>
      <c r="AX29" s="105"/>
      <c r="AY29" s="102">
        <f>+V29/(V29+V74)*100</f>
        <v>83.030303030303031</v>
      </c>
      <c r="AZ29" s="102">
        <f>+W29/(W29+W74)*100</f>
        <v>80.228136882129277</v>
      </c>
      <c r="BA29" s="102">
        <f>+X29/(X29+X74)*100</f>
        <v>86.206896551724128</v>
      </c>
      <c r="BB29" s="142"/>
      <c r="BC29" s="102">
        <v>0</v>
      </c>
      <c r="BD29" s="102">
        <v>0</v>
      </c>
      <c r="BE29" s="102">
        <v>0</v>
      </c>
    </row>
    <row r="30" spans="1:57" ht="15" customHeight="1" x14ac:dyDescent="0.2">
      <c r="A30" s="107" t="s">
        <v>94</v>
      </c>
      <c r="B30" s="263">
        <v>4988</v>
      </c>
      <c r="C30" s="263">
        <v>2363</v>
      </c>
      <c r="D30" s="263">
        <v>2625</v>
      </c>
      <c r="E30" s="263"/>
      <c r="F30" s="263">
        <v>1128</v>
      </c>
      <c r="G30" s="263">
        <v>560</v>
      </c>
      <c r="H30" s="263">
        <v>568</v>
      </c>
      <c r="I30" s="263"/>
      <c r="J30" s="263">
        <v>1129</v>
      </c>
      <c r="K30" s="263">
        <v>518</v>
      </c>
      <c r="L30" s="263">
        <v>611</v>
      </c>
      <c r="M30" s="263"/>
      <c r="N30" s="263">
        <v>1030</v>
      </c>
      <c r="O30" s="263">
        <v>478</v>
      </c>
      <c r="P30" s="263">
        <v>552</v>
      </c>
      <c r="Q30" s="263"/>
      <c r="R30" s="263">
        <v>835</v>
      </c>
      <c r="S30" s="263">
        <v>384</v>
      </c>
      <c r="T30" s="263">
        <v>451</v>
      </c>
      <c r="U30" s="263"/>
      <c r="V30" s="263">
        <v>827</v>
      </c>
      <c r="W30" s="263">
        <v>401</v>
      </c>
      <c r="X30" s="263">
        <v>426</v>
      </c>
      <c r="Y30" s="263"/>
      <c r="Z30" s="263">
        <v>39</v>
      </c>
      <c r="AA30" s="263">
        <v>22</v>
      </c>
      <c r="AB30" s="263">
        <v>17</v>
      </c>
      <c r="AD30" s="107" t="s">
        <v>94</v>
      </c>
      <c r="AE30" s="102">
        <f>+B30/(B30+B75)*100</f>
        <v>73.385317051640428</v>
      </c>
      <c r="AF30" s="102">
        <f>+C30/(C30+C75)*100</f>
        <v>69.849246231155774</v>
      </c>
      <c r="AG30" s="102">
        <f>+D30/(D30+D75)*100</f>
        <v>76.889279437609844</v>
      </c>
      <c r="AH30" s="142"/>
      <c r="AI30" s="102">
        <f>+F30/(F30+F75)*100</f>
        <v>71.755725190839698</v>
      </c>
      <c r="AJ30" s="102">
        <f>+G30/(G30+G75)*100</f>
        <v>70.087609511889866</v>
      </c>
      <c r="AK30" s="102">
        <f>+H30/(H30+H75)*100</f>
        <v>73.479948253557566</v>
      </c>
      <c r="AL30" s="105"/>
      <c r="AM30" s="102">
        <f>+J30/(J30+J75)*100</f>
        <v>75.467914438502675</v>
      </c>
      <c r="AN30" s="102">
        <f>+K30/(K30+K75)*100</f>
        <v>70.765027322404379</v>
      </c>
      <c r="AO30" s="102">
        <f>+L30/(L30+L75)*100</f>
        <v>79.973821989528787</v>
      </c>
      <c r="AP30" s="105"/>
      <c r="AQ30" s="102">
        <f>+N30/(N30+N75)*100</f>
        <v>72.484166080225194</v>
      </c>
      <c r="AR30" s="102">
        <f>+O30/(O30+O75)*100</f>
        <v>65.840220385674925</v>
      </c>
      <c r="AS30" s="102">
        <f>+P30/(P30+P75)*100</f>
        <v>79.42446043165468</v>
      </c>
      <c r="AT30" s="105"/>
      <c r="AU30" s="102">
        <f>+R30/(R30+R75)*100</f>
        <v>69.008264462809919</v>
      </c>
      <c r="AV30" s="102">
        <f>+S30/(S30+S75)*100</f>
        <v>66.32124352331607</v>
      </c>
      <c r="AW30" s="102">
        <f>+T30/(T30+T75)*100</f>
        <v>71.473851030110936</v>
      </c>
      <c r="AX30" s="105"/>
      <c r="AY30" s="102">
        <f>+V30/(V30+V75)*100</f>
        <v>78.462998102466798</v>
      </c>
      <c r="AZ30" s="102">
        <f>+W30/(W30+W75)*100</f>
        <v>76.673040152963665</v>
      </c>
      <c r="BA30" s="102">
        <f>+X30/(X30+X75)*100</f>
        <v>80.225988700564983</v>
      </c>
      <c r="BB30" s="142"/>
      <c r="BC30" s="102">
        <f>+Z30/(Z30+Z75)*100</f>
        <v>88.63636363636364</v>
      </c>
      <c r="BD30" s="102">
        <f>+AA30/(AA30+AA75)*100</f>
        <v>91.666666666666657</v>
      </c>
      <c r="BE30" s="102">
        <f>+AB30/(AB30+AB75)*100</f>
        <v>85</v>
      </c>
    </row>
    <row r="31" spans="1:57" ht="15" customHeight="1" x14ac:dyDescent="0.2">
      <c r="A31" s="107" t="s">
        <v>95</v>
      </c>
      <c r="B31" s="263">
        <v>2311</v>
      </c>
      <c r="C31" s="263">
        <v>1068</v>
      </c>
      <c r="D31" s="263">
        <v>1243</v>
      </c>
      <c r="E31" s="263"/>
      <c r="F31" s="263">
        <v>509</v>
      </c>
      <c r="G31" s="263">
        <v>238</v>
      </c>
      <c r="H31" s="263">
        <v>271</v>
      </c>
      <c r="I31" s="263"/>
      <c r="J31" s="263">
        <v>452</v>
      </c>
      <c r="K31" s="263">
        <v>209</v>
      </c>
      <c r="L31" s="263">
        <v>243</v>
      </c>
      <c r="M31" s="263"/>
      <c r="N31" s="263">
        <v>485</v>
      </c>
      <c r="O31" s="263">
        <v>229</v>
      </c>
      <c r="P31" s="263">
        <v>256</v>
      </c>
      <c r="Q31" s="263"/>
      <c r="R31" s="263">
        <v>443</v>
      </c>
      <c r="S31" s="263">
        <v>215</v>
      </c>
      <c r="T31" s="263">
        <v>228</v>
      </c>
      <c r="U31" s="263"/>
      <c r="V31" s="263">
        <v>412</v>
      </c>
      <c r="W31" s="263">
        <v>173</v>
      </c>
      <c r="X31" s="263">
        <v>239</v>
      </c>
      <c r="Y31" s="263"/>
      <c r="Z31" s="263">
        <v>10</v>
      </c>
      <c r="AA31" s="263">
        <v>4</v>
      </c>
      <c r="AB31" s="263">
        <v>6</v>
      </c>
      <c r="AD31" s="107" t="s">
        <v>95</v>
      </c>
      <c r="AE31" s="102">
        <f>+B31/(B31+B76)*100</f>
        <v>84.900808229243211</v>
      </c>
      <c r="AF31" s="102">
        <f>+C31/(C31+C76)*100</f>
        <v>82.217090069284055</v>
      </c>
      <c r="AG31" s="102">
        <f>+D31/(D31+D76)*100</f>
        <v>87.350667603654259</v>
      </c>
      <c r="AH31" s="142"/>
      <c r="AI31" s="102">
        <f>+F31/(F31+F76)*100</f>
        <v>84.551495016611298</v>
      </c>
      <c r="AJ31" s="102">
        <f>+G31/(G31+G76)*100</f>
        <v>82.35294117647058</v>
      </c>
      <c r="AK31" s="102">
        <f>+H31/(H31+H76)*100</f>
        <v>86.581469648562305</v>
      </c>
      <c r="AL31" s="105"/>
      <c r="AM31" s="102">
        <f>+J31/(J31+J76)*100</f>
        <v>79.437609841827765</v>
      </c>
      <c r="AN31" s="102">
        <f>+K31/(K31+K76)*100</f>
        <v>73.591549295774655</v>
      </c>
      <c r="AO31" s="102">
        <f>+L31/(L31+L76)*100</f>
        <v>85.263157894736835</v>
      </c>
      <c r="AP31" s="105"/>
      <c r="AQ31" s="102">
        <f>+N31/(N31+N76)*100</f>
        <v>88.665447897623395</v>
      </c>
      <c r="AR31" s="102">
        <f>+O31/(O31+O76)*100</f>
        <v>86.090225563909769</v>
      </c>
      <c r="AS31" s="102">
        <f>+P31/(P31+P76)*100</f>
        <v>91.10320284697508</v>
      </c>
      <c r="AT31" s="105"/>
      <c r="AU31" s="102">
        <f>+R31/(R31+R76)*100</f>
        <v>82.189239332096477</v>
      </c>
      <c r="AV31" s="102">
        <f>+S31/(S31+S76)*100</f>
        <v>84.313725490196077</v>
      </c>
      <c r="AW31" s="102">
        <f>+T31/(T31+T76)*100</f>
        <v>80.281690140845072</v>
      </c>
      <c r="AX31" s="105"/>
      <c r="AY31" s="102">
        <f>+V31/(V31+V76)*100</f>
        <v>90.549450549450555</v>
      </c>
      <c r="AZ31" s="102">
        <f>+W31/(W31+W76)*100</f>
        <v>86.069651741293526</v>
      </c>
      <c r="BA31" s="102">
        <f>+X31/(X31+X76)*100</f>
        <v>94.094488188976371</v>
      </c>
      <c r="BB31" s="142"/>
      <c r="BC31" s="102">
        <f>+Z31/(Z31+Z76)*100</f>
        <v>100</v>
      </c>
      <c r="BD31" s="102">
        <f>+AA31/(AA31+AA76)*100</f>
        <v>100</v>
      </c>
      <c r="BE31" s="102">
        <f>+AB31/(AB31+AB76)*100</f>
        <v>100</v>
      </c>
    </row>
    <row r="32" spans="1:57" ht="15" customHeight="1" x14ac:dyDescent="0.2">
      <c r="A32" s="107" t="s">
        <v>96</v>
      </c>
      <c r="B32" s="263">
        <v>3808</v>
      </c>
      <c r="C32" s="263">
        <v>1854</v>
      </c>
      <c r="D32" s="263">
        <v>1954</v>
      </c>
      <c r="E32" s="263"/>
      <c r="F32" s="263">
        <v>884</v>
      </c>
      <c r="G32" s="263">
        <v>438</v>
      </c>
      <c r="H32" s="263">
        <v>446</v>
      </c>
      <c r="I32" s="263"/>
      <c r="J32" s="263">
        <v>743</v>
      </c>
      <c r="K32" s="263">
        <v>366</v>
      </c>
      <c r="L32" s="263">
        <v>377</v>
      </c>
      <c r="M32" s="263"/>
      <c r="N32" s="263">
        <v>726</v>
      </c>
      <c r="O32" s="263">
        <v>374</v>
      </c>
      <c r="P32" s="263">
        <v>352</v>
      </c>
      <c r="Q32" s="263"/>
      <c r="R32" s="263">
        <v>668</v>
      </c>
      <c r="S32" s="263">
        <v>320</v>
      </c>
      <c r="T32" s="263">
        <v>348</v>
      </c>
      <c r="U32" s="263"/>
      <c r="V32" s="263">
        <v>768</v>
      </c>
      <c r="W32" s="263">
        <v>350</v>
      </c>
      <c r="X32" s="263">
        <v>418</v>
      </c>
      <c r="Y32" s="263"/>
      <c r="Z32" s="263">
        <v>19</v>
      </c>
      <c r="AA32" s="263">
        <v>6</v>
      </c>
      <c r="AB32" s="263">
        <v>13</v>
      </c>
      <c r="AD32" s="107" t="s">
        <v>96</v>
      </c>
      <c r="AE32" s="102">
        <f>+B32/(B32+B77)*100</f>
        <v>86.017619155184093</v>
      </c>
      <c r="AF32" s="102">
        <f>+C32/(C32+C77)*100</f>
        <v>83.7020316027088</v>
      </c>
      <c r="AG32" s="102">
        <f>+D32/(D32+D77)*100</f>
        <v>88.33634719710669</v>
      </c>
      <c r="AH32" s="142"/>
      <c r="AI32" s="102">
        <f>+F32/(F32+F77)*100</f>
        <v>87.00787401574803</v>
      </c>
      <c r="AJ32" s="102">
        <f>+G32/(G32+G77)*100</f>
        <v>85.714285714285708</v>
      </c>
      <c r="AK32" s="102">
        <f>+H32/(H32+H77)*100</f>
        <v>88.316831683168317</v>
      </c>
      <c r="AL32" s="105"/>
      <c r="AM32" s="102">
        <f>+J32/(J32+J77)*100</f>
        <v>83.860045146726861</v>
      </c>
      <c r="AN32" s="102">
        <f>+K32/(K32+K77)*100</f>
        <v>83.371298405466973</v>
      </c>
      <c r="AO32" s="102">
        <f>+L32/(L32+L77)*100</f>
        <v>84.340044742729305</v>
      </c>
      <c r="AP32" s="105"/>
      <c r="AQ32" s="102">
        <f>+N32/(N32+N77)*100</f>
        <v>84.516880093131547</v>
      </c>
      <c r="AR32" s="102">
        <f>+O32/(O32+O77)*100</f>
        <v>83.482142857142861</v>
      </c>
      <c r="AS32" s="102">
        <f>+P32/(P32+P77)*100</f>
        <v>85.644768856447683</v>
      </c>
      <c r="AT32" s="105"/>
      <c r="AU32" s="102">
        <f>+R32/(R32+R77)*100</f>
        <v>80.773881499395401</v>
      </c>
      <c r="AV32" s="102">
        <f>+S32/(S32+S77)*100</f>
        <v>75.471698113207552</v>
      </c>
      <c r="AW32" s="102">
        <f>+T32/(T32+T77)*100</f>
        <v>86.352357320099259</v>
      </c>
      <c r="AX32" s="105"/>
      <c r="AY32" s="102">
        <f>+V32/(V32+V77)*100</f>
        <v>93.658536585365866</v>
      </c>
      <c r="AZ32" s="102">
        <f>+W32/(W32+W77)*100</f>
        <v>90.439276485788113</v>
      </c>
      <c r="BA32" s="102">
        <f>+X32/(X32+X77)*100</f>
        <v>96.535796766743658</v>
      </c>
      <c r="BB32" s="142"/>
      <c r="BC32" s="102">
        <f>+Z32/(Z32+Z77)*100</f>
        <v>100</v>
      </c>
      <c r="BD32" s="102">
        <f>+AA32/(AA32+AA77)*100</f>
        <v>100</v>
      </c>
      <c r="BE32" s="102">
        <f>+AB32/(AB32+AB77)*100</f>
        <v>100</v>
      </c>
    </row>
    <row r="33" spans="1:60" ht="15" customHeight="1" x14ac:dyDescent="0.2">
      <c r="A33" s="107" t="s">
        <v>97</v>
      </c>
      <c r="B33" s="263">
        <v>2049</v>
      </c>
      <c r="C33" s="263">
        <v>975</v>
      </c>
      <c r="D33" s="263">
        <v>1074</v>
      </c>
      <c r="E33" s="263"/>
      <c r="F33" s="263">
        <v>512</v>
      </c>
      <c r="G33" s="263">
        <v>254</v>
      </c>
      <c r="H33" s="263">
        <v>258</v>
      </c>
      <c r="I33" s="263"/>
      <c r="J33" s="263">
        <v>421</v>
      </c>
      <c r="K33" s="263">
        <v>190</v>
      </c>
      <c r="L33" s="263">
        <v>231</v>
      </c>
      <c r="M33" s="263"/>
      <c r="N33" s="263">
        <v>429</v>
      </c>
      <c r="O33" s="263">
        <v>197</v>
      </c>
      <c r="P33" s="263">
        <v>232</v>
      </c>
      <c r="Q33" s="263"/>
      <c r="R33" s="263">
        <v>291</v>
      </c>
      <c r="S33" s="263">
        <v>125</v>
      </c>
      <c r="T33" s="263">
        <v>166</v>
      </c>
      <c r="U33" s="263"/>
      <c r="V33" s="263">
        <v>396</v>
      </c>
      <c r="W33" s="263">
        <v>209</v>
      </c>
      <c r="X33" s="263">
        <v>187</v>
      </c>
      <c r="Y33" s="263"/>
      <c r="Z33" s="263">
        <v>0</v>
      </c>
      <c r="AA33" s="263">
        <v>0</v>
      </c>
      <c r="AB33" s="263">
        <v>0</v>
      </c>
      <c r="AD33" s="107" t="s">
        <v>97</v>
      </c>
      <c r="AE33" s="102">
        <f>+B33/(B33+B78)*100</f>
        <v>69.36357481381178</v>
      </c>
      <c r="AF33" s="102">
        <f>+C33/(C33+C78)*100</f>
        <v>64.313984168865431</v>
      </c>
      <c r="AG33" s="102">
        <f>+D33/(D33+D78)*100</f>
        <v>74.687065368567445</v>
      </c>
      <c r="AH33" s="142"/>
      <c r="AI33" s="102">
        <f>+F33/(F33+F78)*100</f>
        <v>71.012482662968097</v>
      </c>
      <c r="AJ33" s="102">
        <f>+G33/(G33+G78)*100</f>
        <v>65.463917525773198</v>
      </c>
      <c r="AK33" s="102">
        <f>+H33/(H33+H78)*100</f>
        <v>77.477477477477478</v>
      </c>
      <c r="AL33" s="105"/>
      <c r="AM33" s="102">
        <f>+J33/(J33+J78)*100</f>
        <v>67.684887459807072</v>
      </c>
      <c r="AN33" s="102">
        <f>+K33/(K33+K78)*100</f>
        <v>60.12658227848101</v>
      </c>
      <c r="AO33" s="102">
        <f>+L33/(L33+L78)*100</f>
        <v>75.490196078431367</v>
      </c>
      <c r="AP33" s="105"/>
      <c r="AQ33" s="102">
        <f>+N33/(N33+N78)*100</f>
        <v>72.835314091680814</v>
      </c>
      <c r="AR33" s="102">
        <f>+O33/(O33+O78)*100</f>
        <v>65.886287625418063</v>
      </c>
      <c r="AS33" s="102">
        <f>+P33/(P33+P78)*100</f>
        <v>80</v>
      </c>
      <c r="AT33" s="105"/>
      <c r="AU33" s="102">
        <f>+R33/(R33+R78)*100</f>
        <v>59.753593429158116</v>
      </c>
      <c r="AV33" s="102">
        <f>+S33/(S33+S78)*100</f>
        <v>56.053811659192817</v>
      </c>
      <c r="AW33" s="102">
        <f>+T33/(T33+T78)*100</f>
        <v>62.878787878787875</v>
      </c>
      <c r="AX33" s="105"/>
      <c r="AY33" s="102">
        <f>+V33/(V33+V78)*100</f>
        <v>74.018691588785046</v>
      </c>
      <c r="AZ33" s="102">
        <f>+W33/(W33+W78)*100</f>
        <v>72.068965517241381</v>
      </c>
      <c r="BA33" s="102">
        <f>+X33/(X33+X78)*100</f>
        <v>76.326530612244909</v>
      </c>
      <c r="BB33" s="142"/>
      <c r="BC33" s="102">
        <v>0</v>
      </c>
      <c r="BD33" s="102">
        <v>0</v>
      </c>
      <c r="BE33" s="102">
        <v>0</v>
      </c>
    </row>
    <row r="34" spans="1:60" ht="15" customHeight="1" x14ac:dyDescent="0.2">
      <c r="A34" s="107" t="s">
        <v>98</v>
      </c>
      <c r="B34" s="263">
        <v>6126</v>
      </c>
      <c r="C34" s="263">
        <v>3058</v>
      </c>
      <c r="D34" s="263">
        <v>3068</v>
      </c>
      <c r="E34" s="263"/>
      <c r="F34" s="263">
        <v>1388</v>
      </c>
      <c r="G34" s="263">
        <v>712</v>
      </c>
      <c r="H34" s="263">
        <v>676</v>
      </c>
      <c r="I34" s="263"/>
      <c r="J34" s="263">
        <v>1331</v>
      </c>
      <c r="K34" s="263">
        <v>664</v>
      </c>
      <c r="L34" s="263">
        <v>667</v>
      </c>
      <c r="M34" s="263"/>
      <c r="N34" s="263">
        <v>1335</v>
      </c>
      <c r="O34" s="263">
        <v>666</v>
      </c>
      <c r="P34" s="263">
        <v>669</v>
      </c>
      <c r="Q34" s="263"/>
      <c r="R34" s="263">
        <v>919</v>
      </c>
      <c r="S34" s="263">
        <v>459</v>
      </c>
      <c r="T34" s="263">
        <v>460</v>
      </c>
      <c r="U34" s="263"/>
      <c r="V34" s="263">
        <v>1137</v>
      </c>
      <c r="W34" s="263">
        <v>549</v>
      </c>
      <c r="X34" s="263">
        <v>588</v>
      </c>
      <c r="Y34" s="263"/>
      <c r="Z34" s="263">
        <v>16</v>
      </c>
      <c r="AA34" s="263">
        <v>8</v>
      </c>
      <c r="AB34" s="263">
        <v>8</v>
      </c>
      <c r="AD34" s="107" t="s">
        <v>98</v>
      </c>
      <c r="AE34" s="102">
        <f>+B34/(B34+B79)*100</f>
        <v>73.418024928092038</v>
      </c>
      <c r="AF34" s="102">
        <f>+C34/(C34+C79)*100</f>
        <v>71.936015055281104</v>
      </c>
      <c r="AG34" s="102">
        <f>+D34/(D34+D79)*100</f>
        <v>74.957244075250429</v>
      </c>
      <c r="AH34" s="142"/>
      <c r="AI34" s="102">
        <f>+F34/(F34+F79)*100</f>
        <v>76.85492801771872</v>
      </c>
      <c r="AJ34" s="102">
        <f>+G34/(G34+G79)*100</f>
        <v>74.789915966386559</v>
      </c>
      <c r="AK34" s="102">
        <f>+H34/(H34+H79)*100</f>
        <v>79.156908665105391</v>
      </c>
      <c r="AL34" s="105"/>
      <c r="AM34" s="102">
        <f>+J34/(J34+J79)*100</f>
        <v>71.520687802256859</v>
      </c>
      <c r="AN34" s="102">
        <f>+K34/(K34+K79)*100</f>
        <v>71.628910463861914</v>
      </c>
      <c r="AO34" s="102">
        <f>+L34/(L34+L79)*100</f>
        <v>71.413276231263382</v>
      </c>
      <c r="AP34" s="105"/>
      <c r="AQ34" s="102">
        <f>+N34/(N34+N79)*100</f>
        <v>76.548165137614674</v>
      </c>
      <c r="AR34" s="102">
        <f>+O34/(O34+O79)*100</f>
        <v>73.754152823920265</v>
      </c>
      <c r="AS34" s="102">
        <f>+P34/(P34+P79)*100</f>
        <v>79.54815695600476</v>
      </c>
      <c r="AT34" s="105"/>
      <c r="AU34" s="102">
        <f>+R34/(R34+R79)*100</f>
        <v>64.491228070175438</v>
      </c>
      <c r="AV34" s="102">
        <f>+S34/(S34+S79)*100</f>
        <v>64.556962025316452</v>
      </c>
      <c r="AW34" s="102">
        <f>+T34/(T34+T79)*100</f>
        <v>64.425770308123248</v>
      </c>
      <c r="AX34" s="105"/>
      <c r="AY34" s="102">
        <f>+V34/(V34+V79)*100</f>
        <v>76.206434316353892</v>
      </c>
      <c r="AZ34" s="102">
        <f>+W34/(W34+W79)*100</f>
        <v>73.2</v>
      </c>
      <c r="BA34" s="102">
        <f>+X34/(X34+X79)*100</f>
        <v>79.245283018867923</v>
      </c>
      <c r="BB34" s="142"/>
      <c r="BC34" s="102">
        <f>+Z34/(Z34+Z79)*100</f>
        <v>100</v>
      </c>
      <c r="BD34" s="102">
        <f>+AA34/(AA34+AA79)*100</f>
        <v>100</v>
      </c>
      <c r="BE34" s="102">
        <f>+AB34/(AB34+AB79)*100</f>
        <v>100</v>
      </c>
    </row>
    <row r="35" spans="1:60" ht="15" customHeight="1" x14ac:dyDescent="0.2">
      <c r="A35" s="107" t="s">
        <v>99</v>
      </c>
      <c r="B35" s="263">
        <v>4025</v>
      </c>
      <c r="C35" s="263">
        <v>1812</v>
      </c>
      <c r="D35" s="263">
        <v>2213</v>
      </c>
      <c r="E35" s="263"/>
      <c r="F35" s="263">
        <v>1002</v>
      </c>
      <c r="G35" s="263">
        <v>448</v>
      </c>
      <c r="H35" s="263">
        <v>554</v>
      </c>
      <c r="I35" s="263"/>
      <c r="J35" s="263">
        <v>840</v>
      </c>
      <c r="K35" s="263">
        <v>387</v>
      </c>
      <c r="L35" s="263">
        <v>453</v>
      </c>
      <c r="M35" s="263"/>
      <c r="N35" s="263">
        <v>835</v>
      </c>
      <c r="O35" s="263">
        <v>374</v>
      </c>
      <c r="P35" s="263">
        <v>461</v>
      </c>
      <c r="Q35" s="263"/>
      <c r="R35" s="263">
        <v>646</v>
      </c>
      <c r="S35" s="263">
        <v>280</v>
      </c>
      <c r="T35" s="263">
        <v>366</v>
      </c>
      <c r="U35" s="263"/>
      <c r="V35" s="263">
        <v>702</v>
      </c>
      <c r="W35" s="263">
        <v>323</v>
      </c>
      <c r="X35" s="263">
        <v>379</v>
      </c>
      <c r="Y35" s="263"/>
      <c r="Z35" s="263">
        <v>0</v>
      </c>
      <c r="AA35" s="263">
        <v>0</v>
      </c>
      <c r="AB35" s="263">
        <v>0</v>
      </c>
      <c r="AD35" s="107" t="s">
        <v>99</v>
      </c>
      <c r="AE35" s="102">
        <f>+B35/(B35+B80)*100</f>
        <v>78.475336322869964</v>
      </c>
      <c r="AF35" s="102">
        <f>+C35/(C35+C80)*100</f>
        <v>72.48</v>
      </c>
      <c r="AG35" s="102">
        <f>+D35/(D35+D80)*100</f>
        <v>84.17649296310384</v>
      </c>
      <c r="AH35" s="142"/>
      <c r="AI35" s="102">
        <f>+F35/(F35+F80)*100</f>
        <v>84.272497897392768</v>
      </c>
      <c r="AJ35" s="102">
        <f>+G35/(G35+G80)*100</f>
        <v>79.715302491103202</v>
      </c>
      <c r="AK35" s="102">
        <f>+H35/(H35+H80)*100</f>
        <v>88.357256778309406</v>
      </c>
      <c r="AL35" s="105"/>
      <c r="AM35" s="102">
        <f>+J35/(J35+J80)*100</f>
        <v>72.538860103626945</v>
      </c>
      <c r="AN35" s="102">
        <f>+K35/(K35+K80)*100</f>
        <v>66.724137931034477</v>
      </c>
      <c r="AO35" s="102">
        <f>+L35/(L35+L80)*100</f>
        <v>78.373702422145328</v>
      </c>
      <c r="AP35" s="105"/>
      <c r="AQ35" s="102">
        <f>+N35/(N35+N80)*100</f>
        <v>78.183520599250926</v>
      </c>
      <c r="AR35" s="102">
        <f>+O35/(O35+O80)*100</f>
        <v>73.477406679764243</v>
      </c>
      <c r="AS35" s="102">
        <f>+P35/(P35+P80)*100</f>
        <v>82.46869409660107</v>
      </c>
      <c r="AT35" s="105"/>
      <c r="AU35" s="102">
        <f>+R35/(R35+R80)*100</f>
        <v>73.997709049255448</v>
      </c>
      <c r="AV35" s="102">
        <f>+S35/(S35+S80)*100</f>
        <v>64.81481481481481</v>
      </c>
      <c r="AW35" s="102">
        <f>+T35/(T35+T80)*100</f>
        <v>82.993197278911566</v>
      </c>
      <c r="AX35" s="105"/>
      <c r="AY35" s="102">
        <f>+V35/(V35+V80)*100</f>
        <v>83.472057074910822</v>
      </c>
      <c r="AZ35" s="102">
        <f>+W35/(W35+W80)*100</f>
        <v>77.458033573141478</v>
      </c>
      <c r="BA35" s="102">
        <f>+X35/(X35+X80)*100</f>
        <v>89.386792452830193</v>
      </c>
      <c r="BB35" s="142"/>
      <c r="BC35" s="102">
        <v>0</v>
      </c>
      <c r="BD35" s="102">
        <v>0</v>
      </c>
      <c r="BE35" s="102">
        <v>0</v>
      </c>
    </row>
    <row r="36" spans="1:60" ht="15" customHeight="1" x14ac:dyDescent="0.2">
      <c r="A36" s="107" t="s">
        <v>100</v>
      </c>
      <c r="B36" s="263">
        <v>900</v>
      </c>
      <c r="C36" s="263">
        <v>391</v>
      </c>
      <c r="D36" s="263">
        <v>509</v>
      </c>
      <c r="E36" s="263"/>
      <c r="F36" s="263">
        <v>225</v>
      </c>
      <c r="G36" s="263">
        <v>105</v>
      </c>
      <c r="H36" s="263">
        <v>120</v>
      </c>
      <c r="I36" s="263"/>
      <c r="J36" s="263">
        <v>219</v>
      </c>
      <c r="K36" s="263">
        <v>100</v>
      </c>
      <c r="L36" s="263">
        <v>119</v>
      </c>
      <c r="M36" s="263"/>
      <c r="N36" s="263">
        <v>174</v>
      </c>
      <c r="O36" s="263">
        <v>66</v>
      </c>
      <c r="P36" s="263">
        <v>108</v>
      </c>
      <c r="Q36" s="263"/>
      <c r="R36" s="263">
        <v>125</v>
      </c>
      <c r="S36" s="263">
        <v>48</v>
      </c>
      <c r="T36" s="263">
        <v>77</v>
      </c>
      <c r="U36" s="263"/>
      <c r="V36" s="263">
        <v>157</v>
      </c>
      <c r="W36" s="263">
        <v>72</v>
      </c>
      <c r="X36" s="263">
        <v>85</v>
      </c>
      <c r="Y36" s="263"/>
      <c r="Z36" s="263">
        <v>0</v>
      </c>
      <c r="AA36" s="263">
        <v>0</v>
      </c>
      <c r="AB36" s="263">
        <v>0</v>
      </c>
      <c r="AD36" s="107" t="s">
        <v>100</v>
      </c>
      <c r="AE36" s="102">
        <f>+B36/(B36+B81)*100</f>
        <v>72.289156626506028</v>
      </c>
      <c r="AF36" s="102">
        <f>+C36/(C36+C81)*100</f>
        <v>64.735099337748352</v>
      </c>
      <c r="AG36" s="102">
        <f>+D36/(D36+D81)*100</f>
        <v>79.407176287051485</v>
      </c>
      <c r="AH36" s="142"/>
      <c r="AI36" s="102">
        <f>+F36/(F36+F81)*100</f>
        <v>72.815533980582529</v>
      </c>
      <c r="AJ36" s="102">
        <f>+G36/(G36+G81)*100</f>
        <v>68.627450980392155</v>
      </c>
      <c r="AK36" s="102">
        <f>+H36/(H36+H81)*100</f>
        <v>76.923076923076934</v>
      </c>
      <c r="AL36" s="105"/>
      <c r="AM36" s="102">
        <f>+J36/(J36+J81)*100</f>
        <v>76.041666666666657</v>
      </c>
      <c r="AN36" s="102">
        <f>+K36/(K36+K81)*100</f>
        <v>68.027210884353735</v>
      </c>
      <c r="AO36" s="102">
        <f>+L36/(L36+L81)*100</f>
        <v>84.39716312056737</v>
      </c>
      <c r="AP36" s="105"/>
      <c r="AQ36" s="102">
        <f>+N36/(N36+N81)*100</f>
        <v>70.731707317073173</v>
      </c>
      <c r="AR36" s="102">
        <f>+O36/(O36+O81)*100</f>
        <v>57.391304347826086</v>
      </c>
      <c r="AS36" s="102">
        <f>+P36/(P36+P81)*100</f>
        <v>82.44274809160305</v>
      </c>
      <c r="AT36" s="105"/>
      <c r="AU36" s="102">
        <f>+R36/(R36+R81)*100</f>
        <v>62.189054726368155</v>
      </c>
      <c r="AV36" s="102">
        <f>+S36/(S36+S81)*100</f>
        <v>57.831325301204814</v>
      </c>
      <c r="AW36" s="102">
        <f>+T36/(T36+T81)*100</f>
        <v>65.254237288135599</v>
      </c>
      <c r="AX36" s="105"/>
      <c r="AY36" s="102">
        <f>+V36/(V36+V81)*100</f>
        <v>78.109452736318403</v>
      </c>
      <c r="AZ36" s="102">
        <f>+W36/(W36+W81)*100</f>
        <v>67.924528301886795</v>
      </c>
      <c r="BA36" s="102">
        <f>+X36/(X36+X81)*100</f>
        <v>89.473684210526315</v>
      </c>
      <c r="BB36" s="142"/>
      <c r="BC36" s="102">
        <v>0</v>
      </c>
      <c r="BD36" s="102">
        <v>0</v>
      </c>
      <c r="BE36" s="102">
        <v>0</v>
      </c>
    </row>
    <row r="37" spans="1:60" ht="15" customHeight="1" x14ac:dyDescent="0.2">
      <c r="A37" s="107" t="s">
        <v>101</v>
      </c>
      <c r="B37" s="263">
        <v>3405</v>
      </c>
      <c r="C37" s="263">
        <v>1603</v>
      </c>
      <c r="D37" s="263">
        <v>1802</v>
      </c>
      <c r="E37" s="263"/>
      <c r="F37" s="263">
        <v>812</v>
      </c>
      <c r="G37" s="263">
        <v>392</v>
      </c>
      <c r="H37" s="263">
        <v>420</v>
      </c>
      <c r="I37" s="263"/>
      <c r="J37" s="263">
        <v>757</v>
      </c>
      <c r="K37" s="263">
        <v>356</v>
      </c>
      <c r="L37" s="263">
        <v>401</v>
      </c>
      <c r="M37" s="263"/>
      <c r="N37" s="263">
        <v>688</v>
      </c>
      <c r="O37" s="263">
        <v>305</v>
      </c>
      <c r="P37" s="263">
        <v>383</v>
      </c>
      <c r="Q37" s="263"/>
      <c r="R37" s="263">
        <v>505</v>
      </c>
      <c r="S37" s="263">
        <v>240</v>
      </c>
      <c r="T37" s="263">
        <v>265</v>
      </c>
      <c r="U37" s="263"/>
      <c r="V37" s="263">
        <v>618</v>
      </c>
      <c r="W37" s="263">
        <v>301</v>
      </c>
      <c r="X37" s="263">
        <v>317</v>
      </c>
      <c r="Y37" s="263"/>
      <c r="Z37" s="263">
        <v>25</v>
      </c>
      <c r="AA37" s="263">
        <v>9</v>
      </c>
      <c r="AB37" s="263">
        <v>16</v>
      </c>
      <c r="AD37" s="107" t="s">
        <v>101</v>
      </c>
      <c r="AE37" s="102">
        <f>+B37/(B37+B82)*100</f>
        <v>78.782970846830167</v>
      </c>
      <c r="AF37" s="102">
        <f>+C37/(C37+C82)*100</f>
        <v>73.431058176820883</v>
      </c>
      <c r="AG37" s="102">
        <f>+D37/(D37+D82)*100</f>
        <v>84.244974287050027</v>
      </c>
      <c r="AH37" s="142"/>
      <c r="AI37" s="102">
        <f>+F37/(F37+F82)*100</f>
        <v>79.607843137254903</v>
      </c>
      <c r="AJ37" s="102">
        <f>+G37/(G37+G82)*100</f>
        <v>73.822975517890782</v>
      </c>
      <c r="AK37" s="102">
        <f>+H37/(H37+H82)*100</f>
        <v>85.889570552147248</v>
      </c>
      <c r="AL37" s="105"/>
      <c r="AM37" s="102">
        <f>+J37/(J37+J82)*100</f>
        <v>73.140096618357489</v>
      </c>
      <c r="AN37" s="102">
        <f>+K37/(K37+K82)*100</f>
        <v>67.680608365019012</v>
      </c>
      <c r="AO37" s="102">
        <f>+L37/(L37+L82)*100</f>
        <v>78.781925343811395</v>
      </c>
      <c r="AP37" s="105"/>
      <c r="AQ37" s="102">
        <f>+N37/(N37+N82)*100</f>
        <v>81.710213776722085</v>
      </c>
      <c r="AR37" s="102">
        <f>+O37/(O37+O82)*100</f>
        <v>77.020202020202021</v>
      </c>
      <c r="AS37" s="102">
        <f>+P37/(P37+P82)*100</f>
        <v>85.874439461883412</v>
      </c>
      <c r="AT37" s="105"/>
      <c r="AU37" s="102">
        <f>+R37/(R37+R82)*100</f>
        <v>71.732954545454547</v>
      </c>
      <c r="AV37" s="102">
        <f>+S37/(S37+S82)*100</f>
        <v>64.690026954177895</v>
      </c>
      <c r="AW37" s="102">
        <f>+T37/(T37+T82)*100</f>
        <v>79.579579579579587</v>
      </c>
      <c r="AX37" s="105"/>
      <c r="AY37" s="102">
        <f>+V37/(V37+V82)*100</f>
        <v>88.793103448275872</v>
      </c>
      <c r="AZ37" s="102">
        <f>+W37/(W37+W82)*100</f>
        <v>86</v>
      </c>
      <c r="BA37" s="102">
        <f>+X37/(X37+X82)*100</f>
        <v>91.618497109826592</v>
      </c>
      <c r="BB37" s="142"/>
      <c r="BC37" s="102">
        <f>+Z37/(Z37+Z82)*100</f>
        <v>100</v>
      </c>
      <c r="BD37" s="102">
        <f>+AA37/(AA37+AA82)*100</f>
        <v>100</v>
      </c>
      <c r="BE37" s="102">
        <f>+AB37/(AB37+AB82)*100</f>
        <v>100</v>
      </c>
    </row>
    <row r="38" spans="1:60" ht="15" customHeight="1" x14ac:dyDescent="0.2">
      <c r="A38" s="107" t="s">
        <v>102</v>
      </c>
      <c r="B38" s="263">
        <v>487</v>
      </c>
      <c r="C38" s="263">
        <v>227</v>
      </c>
      <c r="D38" s="263">
        <v>260</v>
      </c>
      <c r="E38" s="263"/>
      <c r="F38" s="263">
        <v>94</v>
      </c>
      <c r="G38" s="263">
        <v>38</v>
      </c>
      <c r="H38" s="263">
        <v>56</v>
      </c>
      <c r="I38" s="263"/>
      <c r="J38" s="263">
        <v>113</v>
      </c>
      <c r="K38" s="263">
        <v>58</v>
      </c>
      <c r="L38" s="263">
        <v>55</v>
      </c>
      <c r="M38" s="263"/>
      <c r="N38" s="263">
        <v>107</v>
      </c>
      <c r="O38" s="263">
        <v>50</v>
      </c>
      <c r="P38" s="263">
        <v>57</v>
      </c>
      <c r="Q38" s="263"/>
      <c r="R38" s="263">
        <v>82</v>
      </c>
      <c r="S38" s="263">
        <v>37</v>
      </c>
      <c r="T38" s="263">
        <v>45</v>
      </c>
      <c r="U38" s="263"/>
      <c r="V38" s="263">
        <v>91</v>
      </c>
      <c r="W38" s="263">
        <v>44</v>
      </c>
      <c r="X38" s="263">
        <v>47</v>
      </c>
      <c r="Y38" s="263"/>
      <c r="Z38" s="263">
        <v>0</v>
      </c>
      <c r="AA38" s="263">
        <v>0</v>
      </c>
      <c r="AB38" s="263">
        <v>0</v>
      </c>
      <c r="AD38" s="107" t="s">
        <v>102</v>
      </c>
      <c r="AE38" s="102">
        <f>+B38/(B38+B83)*100</f>
        <v>78.80258899676376</v>
      </c>
      <c r="AF38" s="102">
        <f>+C38/(C38+C83)*100</f>
        <v>72.523961661341858</v>
      </c>
      <c r="AG38" s="102">
        <f>+D38/(D38+D83)*100</f>
        <v>85.245901639344254</v>
      </c>
      <c r="AH38" s="142"/>
      <c r="AI38" s="102">
        <f>+F38/(F38+F83)*100</f>
        <v>78.991596638655466</v>
      </c>
      <c r="AJ38" s="102">
        <f>+G38/(G38+G83)*100</f>
        <v>71.698113207547166</v>
      </c>
      <c r="AK38" s="102">
        <f>+H38/(H38+H83)*100</f>
        <v>84.848484848484844</v>
      </c>
      <c r="AL38" s="105"/>
      <c r="AM38" s="102">
        <f>+J38/(J38+J83)*100</f>
        <v>70.186335403726702</v>
      </c>
      <c r="AN38" s="102">
        <f>+K38/(K38+K83)*100</f>
        <v>63.73626373626373</v>
      </c>
      <c r="AO38" s="102">
        <f>+L38/(L38+L83)*100</f>
        <v>78.571428571428569</v>
      </c>
      <c r="AP38" s="105"/>
      <c r="AQ38" s="102">
        <f>+N38/(N38+N83)*100</f>
        <v>81.679389312977108</v>
      </c>
      <c r="AR38" s="102">
        <f>+O38/(O38+O83)*100</f>
        <v>75.757575757575751</v>
      </c>
      <c r="AS38" s="102">
        <f>+P38/(P38+P83)*100</f>
        <v>87.692307692307693</v>
      </c>
      <c r="AT38" s="105"/>
      <c r="AU38" s="102">
        <f>+R38/(R38+R83)*100</f>
        <v>76.63551401869158</v>
      </c>
      <c r="AV38" s="102">
        <f>+S38/(S38+S83)*100</f>
        <v>69.811320754716974</v>
      </c>
      <c r="AW38" s="102">
        <f>+T38/(T38+T83)*100</f>
        <v>83.333333333333343</v>
      </c>
      <c r="AX38" s="105"/>
      <c r="AY38" s="102">
        <f>+V38/(V38+V83)*100</f>
        <v>91</v>
      </c>
      <c r="AZ38" s="102">
        <f>+W38/(W38+W83)*100</f>
        <v>88</v>
      </c>
      <c r="BA38" s="102">
        <f>+X38/(X38+X83)*100</f>
        <v>94</v>
      </c>
      <c r="BB38" s="142"/>
      <c r="BC38" s="102">
        <v>0</v>
      </c>
      <c r="BD38" s="102">
        <v>0</v>
      </c>
      <c r="BE38" s="102">
        <v>0</v>
      </c>
    </row>
    <row r="39" spans="1:60" ht="15" customHeight="1" x14ac:dyDescent="0.2">
      <c r="A39" s="107" t="s">
        <v>103</v>
      </c>
      <c r="B39" s="263">
        <v>7148</v>
      </c>
      <c r="C39" s="263">
        <v>3311</v>
      </c>
      <c r="D39" s="263">
        <v>3837</v>
      </c>
      <c r="E39" s="263"/>
      <c r="F39" s="263">
        <v>1665</v>
      </c>
      <c r="G39" s="263">
        <v>813</v>
      </c>
      <c r="H39" s="263">
        <v>852</v>
      </c>
      <c r="I39" s="263"/>
      <c r="J39" s="263">
        <v>1556</v>
      </c>
      <c r="K39" s="263">
        <v>720</v>
      </c>
      <c r="L39" s="263">
        <v>836</v>
      </c>
      <c r="M39" s="263"/>
      <c r="N39" s="263">
        <v>1472</v>
      </c>
      <c r="O39" s="263">
        <v>696</v>
      </c>
      <c r="P39" s="263">
        <v>776</v>
      </c>
      <c r="Q39" s="263"/>
      <c r="R39" s="263">
        <v>1191</v>
      </c>
      <c r="S39" s="263">
        <v>507</v>
      </c>
      <c r="T39" s="263">
        <v>684</v>
      </c>
      <c r="U39" s="263"/>
      <c r="V39" s="263">
        <v>1218</v>
      </c>
      <c r="W39" s="263">
        <v>559</v>
      </c>
      <c r="X39" s="263">
        <v>659</v>
      </c>
      <c r="Y39" s="263"/>
      <c r="Z39" s="263">
        <v>46</v>
      </c>
      <c r="AA39" s="263">
        <v>16</v>
      </c>
      <c r="AB39" s="263">
        <v>30</v>
      </c>
      <c r="AD39" s="107" t="s">
        <v>103</v>
      </c>
      <c r="AE39" s="102">
        <f>+B39/(B39+B84)*100</f>
        <v>74.18015774180158</v>
      </c>
      <c r="AF39" s="102">
        <f>+C39/(C39+C84)*100</f>
        <v>69.471254720939996</v>
      </c>
      <c r="AG39" s="102">
        <f>+D39/(D39+D84)*100</f>
        <v>78.78850102669405</v>
      </c>
      <c r="AH39" s="142"/>
      <c r="AI39" s="102">
        <f>+F39/(F39+F84)*100</f>
        <v>73.348017621145374</v>
      </c>
      <c r="AJ39" s="102">
        <f>+G39/(G39+G84)*100</f>
        <v>70.757180156657967</v>
      </c>
      <c r="AK39" s="102">
        <f>+H39/(H39+H84)*100</f>
        <v>76.003568242640497</v>
      </c>
      <c r="AL39" s="105"/>
      <c r="AM39" s="102">
        <f>+J39/(J39+J84)*100</f>
        <v>70.311793944871212</v>
      </c>
      <c r="AN39" s="102">
        <f>+K39/(K39+K84)*100</f>
        <v>65.573770491803273</v>
      </c>
      <c r="AO39" s="102">
        <f>+L39/(L39+L84)*100</f>
        <v>74.97757847533633</v>
      </c>
      <c r="AP39" s="105"/>
      <c r="AQ39" s="102">
        <f>+N39/(N39+N84)*100</f>
        <v>73.673673673673676</v>
      </c>
      <c r="AR39" s="102">
        <f>+O39/(O39+O84)*100</f>
        <v>68.842729970326417</v>
      </c>
      <c r="AS39" s="102">
        <f>+P39/(P39+P84)*100</f>
        <v>78.622087132725426</v>
      </c>
      <c r="AT39" s="105"/>
      <c r="AU39" s="102">
        <f>+R39/(R39+R84)*100</f>
        <v>71.574519230769226</v>
      </c>
      <c r="AV39" s="102">
        <f>+S39/(S39+S84)*100</f>
        <v>64.096080910240204</v>
      </c>
      <c r="AW39" s="102">
        <f>+T39/(T39+T84)*100</f>
        <v>78.350515463917532</v>
      </c>
      <c r="AX39" s="105"/>
      <c r="AY39" s="102">
        <f>+V39/(V39+V84)*100</f>
        <v>84.290657439446363</v>
      </c>
      <c r="AZ39" s="102">
        <f>+W39/(W39+W84)*100</f>
        <v>79.743223965763192</v>
      </c>
      <c r="BA39" s="102">
        <f>+X39/(X39+X84)*100</f>
        <v>88.575268817204304</v>
      </c>
      <c r="BB39" s="142"/>
      <c r="BC39" s="102">
        <f>+Z39/(Z39+Z84)*100</f>
        <v>100</v>
      </c>
      <c r="BD39" s="102">
        <f>+AA39/(AA39+AA84)*100</f>
        <v>100</v>
      </c>
      <c r="BE39" s="102">
        <f>+AB39/(AB39+AB84)*100</f>
        <v>100</v>
      </c>
    </row>
    <row r="40" spans="1:60" ht="15" customHeight="1" x14ac:dyDescent="0.2">
      <c r="A40" s="107" t="s">
        <v>104</v>
      </c>
      <c r="B40" s="263">
        <v>7181</v>
      </c>
      <c r="C40" s="263">
        <v>3299</v>
      </c>
      <c r="D40" s="263">
        <v>3882</v>
      </c>
      <c r="E40" s="263"/>
      <c r="F40" s="263">
        <v>1720</v>
      </c>
      <c r="G40" s="263">
        <v>780</v>
      </c>
      <c r="H40" s="263">
        <v>940</v>
      </c>
      <c r="I40" s="263"/>
      <c r="J40" s="263">
        <v>1499</v>
      </c>
      <c r="K40" s="263">
        <v>684</v>
      </c>
      <c r="L40" s="263">
        <v>815</v>
      </c>
      <c r="M40" s="263"/>
      <c r="N40" s="263">
        <v>1626</v>
      </c>
      <c r="O40" s="263">
        <v>773</v>
      </c>
      <c r="P40" s="263">
        <v>853</v>
      </c>
      <c r="Q40" s="263"/>
      <c r="R40" s="263">
        <v>1097</v>
      </c>
      <c r="S40" s="263">
        <v>492</v>
      </c>
      <c r="T40" s="263">
        <v>605</v>
      </c>
      <c r="U40" s="263"/>
      <c r="V40" s="263">
        <v>1222</v>
      </c>
      <c r="W40" s="263">
        <v>561</v>
      </c>
      <c r="X40" s="263">
        <v>661</v>
      </c>
      <c r="Y40" s="263"/>
      <c r="Z40" s="263">
        <v>17</v>
      </c>
      <c r="AA40" s="263">
        <v>9</v>
      </c>
      <c r="AB40" s="263">
        <v>8</v>
      </c>
      <c r="AD40" s="107" t="s">
        <v>104</v>
      </c>
      <c r="AE40" s="102">
        <f>+B40/(B40+B85)*100</f>
        <v>77.935749945734756</v>
      </c>
      <c r="AF40" s="102">
        <f>+C40/(C40+C85)*100</f>
        <v>72.841686906601893</v>
      </c>
      <c r="AG40" s="102">
        <f>+D40/(D40+D85)*100</f>
        <v>82.860192102454647</v>
      </c>
      <c r="AH40" s="142"/>
      <c r="AI40" s="102">
        <f>+F40/(F40+F85)*100</f>
        <v>79.226163058498386</v>
      </c>
      <c r="AJ40" s="102">
        <f>+G40/(G40+G85)*100</f>
        <v>73.584905660377359</v>
      </c>
      <c r="AK40" s="102">
        <f>+H40/(H40+H85)*100</f>
        <v>84.608460846084611</v>
      </c>
      <c r="AL40" s="105"/>
      <c r="AM40" s="102">
        <f>+J40/(J40+J85)*100</f>
        <v>69.237875288683597</v>
      </c>
      <c r="AN40" s="102">
        <f>+K40/(K40+K85)*100</f>
        <v>62.694775435380393</v>
      </c>
      <c r="AO40" s="102">
        <f>+L40/(L40+L85)*100</f>
        <v>75.884543761638739</v>
      </c>
      <c r="AP40" s="105"/>
      <c r="AQ40" s="102">
        <f>+N40/(N40+N85)*100</f>
        <v>82.621951219512198</v>
      </c>
      <c r="AR40" s="102">
        <f>+O40/(O40+O85)*100</f>
        <v>79.282051282051285</v>
      </c>
      <c r="AS40" s="102">
        <f>+P40/(P40+P85)*100</f>
        <v>85.90130916414904</v>
      </c>
      <c r="AT40" s="105"/>
      <c r="AU40" s="102">
        <f>+R40/(R40+R85)*100</f>
        <v>74.071573261309936</v>
      </c>
      <c r="AV40" s="102">
        <f>+S40/(S40+S85)*100</f>
        <v>68.238557558945914</v>
      </c>
      <c r="AW40" s="102">
        <f>+T40/(T40+T85)*100</f>
        <v>79.60526315789474</v>
      </c>
      <c r="AX40" s="105"/>
      <c r="AY40" s="102">
        <f>+V40/(V40+V85)*100</f>
        <v>86.543909348441929</v>
      </c>
      <c r="AZ40" s="102">
        <f>+W40/(W40+W85)*100</f>
        <v>83.358098068350671</v>
      </c>
      <c r="BA40" s="102">
        <f>+X40/(X40+X85)*100</f>
        <v>89.445196211096075</v>
      </c>
      <c r="BB40" s="142"/>
      <c r="BC40" s="102">
        <f>+Z40/(Z40+Z85)*100</f>
        <v>100</v>
      </c>
      <c r="BD40" s="102">
        <f>+AA40/(AA40+AA85)*100</f>
        <v>100</v>
      </c>
      <c r="BE40" s="102">
        <f>+AB40/(AB40+AB85)*100</f>
        <v>100</v>
      </c>
    </row>
    <row r="41" spans="1:60" ht="15" customHeight="1" thickBot="1" x14ac:dyDescent="0.25">
      <c r="A41" s="122" t="s">
        <v>105</v>
      </c>
      <c r="B41" s="263">
        <v>895</v>
      </c>
      <c r="C41" s="263">
        <v>470</v>
      </c>
      <c r="D41" s="263">
        <v>425</v>
      </c>
      <c r="E41" s="263"/>
      <c r="F41" s="263">
        <v>233</v>
      </c>
      <c r="G41" s="263">
        <v>117</v>
      </c>
      <c r="H41" s="263">
        <v>116</v>
      </c>
      <c r="I41" s="263"/>
      <c r="J41" s="263">
        <v>223</v>
      </c>
      <c r="K41" s="263">
        <v>129</v>
      </c>
      <c r="L41" s="263">
        <v>94</v>
      </c>
      <c r="M41" s="263"/>
      <c r="N41" s="263">
        <v>156</v>
      </c>
      <c r="O41" s="263">
        <v>77</v>
      </c>
      <c r="P41" s="263">
        <v>79</v>
      </c>
      <c r="Q41" s="263"/>
      <c r="R41" s="263">
        <v>135</v>
      </c>
      <c r="S41" s="263">
        <v>66</v>
      </c>
      <c r="T41" s="263">
        <v>69</v>
      </c>
      <c r="U41" s="263"/>
      <c r="V41" s="263">
        <v>148</v>
      </c>
      <c r="W41" s="263">
        <v>81</v>
      </c>
      <c r="X41" s="263">
        <v>67</v>
      </c>
      <c r="Y41" s="263"/>
      <c r="Z41" s="263">
        <v>0</v>
      </c>
      <c r="AA41" s="263">
        <v>0</v>
      </c>
      <c r="AB41" s="263">
        <v>0</v>
      </c>
      <c r="AD41" s="122" t="s">
        <v>105</v>
      </c>
      <c r="AE41" s="102">
        <f>+B41/(B41+B86)*100</f>
        <v>67.854435178165275</v>
      </c>
      <c r="AF41" s="102">
        <f>+C41/(C41+C86)*100</f>
        <v>67.238912732474958</v>
      </c>
      <c r="AG41" s="102">
        <f>+D41/(D41+D86)*100</f>
        <v>68.548387096774192</v>
      </c>
      <c r="AH41" s="155"/>
      <c r="AI41" s="102">
        <f>+F41/(F41+F86)*100</f>
        <v>74.440894568690098</v>
      </c>
      <c r="AJ41" s="102">
        <f>+G41/(G41+G86)*100</f>
        <v>75</v>
      </c>
      <c r="AK41" s="102">
        <f>+H41/(H41+H86)*100</f>
        <v>73.885350318471339</v>
      </c>
      <c r="AL41" s="100"/>
      <c r="AM41" s="102">
        <f>+J41/(J41+J86)*100</f>
        <v>65.976331360946745</v>
      </c>
      <c r="AN41" s="102">
        <f>+K41/(K41+K86)*100</f>
        <v>65.482233502538065</v>
      </c>
      <c r="AO41" s="102">
        <f>+L41/(L41+L86)*100</f>
        <v>66.666666666666657</v>
      </c>
      <c r="AP41" s="100"/>
      <c r="AQ41" s="102">
        <f>+N41/(N41+N86)*100</f>
        <v>58.426966292134829</v>
      </c>
      <c r="AR41" s="102">
        <f>+O41/(O41+O86)*100</f>
        <v>57.037037037037038</v>
      </c>
      <c r="AS41" s="102">
        <f>+P41/(P41+P86)*100</f>
        <v>59.848484848484851</v>
      </c>
      <c r="AT41" s="100"/>
      <c r="AU41" s="102">
        <f>+R41/(R41+R86)*100</f>
        <v>62.21198156682027</v>
      </c>
      <c r="AV41" s="102">
        <f>+S41/(S41+S86)*100</f>
        <v>58.928571428571431</v>
      </c>
      <c r="AW41" s="102">
        <f>+T41/(T41+T86)*100</f>
        <v>65.714285714285708</v>
      </c>
      <c r="AX41" s="100"/>
      <c r="AY41" s="102">
        <f>+V41/(V41+V86)*100</f>
        <v>80.434782608695656</v>
      </c>
      <c r="AZ41" s="102">
        <f>+W41/(W41+W86)*100</f>
        <v>81.818181818181827</v>
      </c>
      <c r="BA41" s="102">
        <f>+X41/(X41+X86)*100</f>
        <v>78.82352941176471</v>
      </c>
      <c r="BB41" s="155"/>
      <c r="BC41" s="102">
        <v>0</v>
      </c>
      <c r="BD41" s="102">
        <v>0</v>
      </c>
      <c r="BE41" s="102">
        <v>0</v>
      </c>
    </row>
    <row r="42" spans="1:60" ht="15" customHeight="1" x14ac:dyDescent="0.2">
      <c r="A42" s="341" t="s">
        <v>238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D42" s="341" t="s">
        <v>238</v>
      </c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</row>
    <row r="43" spans="1:60" ht="15" customHeight="1" x14ac:dyDescent="0.2">
      <c r="A43" s="342" t="s">
        <v>224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D43" s="342" t="s">
        <v>224</v>
      </c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</row>
    <row r="44" spans="1:60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</row>
    <row r="45" spans="1:60" ht="15" customHeight="1" x14ac:dyDescent="0.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29"/>
      <c r="AA45" s="326" t="s">
        <v>317</v>
      </c>
      <c r="AB45" s="326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30"/>
      <c r="BG45" s="326"/>
      <c r="BH45" s="326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30"/>
      <c r="AA46" s="326"/>
      <c r="AB46" s="326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</row>
    <row r="47" spans="1:60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</row>
    <row r="48" spans="1:60" ht="15" customHeight="1" x14ac:dyDescent="0.2">
      <c r="A48" s="348" t="s">
        <v>278</v>
      </c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D48" s="348" t="s">
        <v>279</v>
      </c>
      <c r="AE48" s="348"/>
      <c r="AF48" s="348"/>
      <c r="AG48" s="348"/>
      <c r="AH48" s="348"/>
      <c r="AI48" s="348"/>
      <c r="AJ48" s="348"/>
      <c r="AK48" s="348"/>
      <c r="AL48" s="348"/>
      <c r="AM48" s="348"/>
      <c r="AN48" s="348"/>
      <c r="AO48" s="348"/>
      <c r="AP48" s="348"/>
      <c r="AQ48" s="348"/>
      <c r="AR48" s="348"/>
      <c r="AS48" s="348"/>
      <c r="AT48" s="348"/>
      <c r="AU48" s="348"/>
      <c r="AV48" s="348"/>
      <c r="AW48" s="348"/>
      <c r="AX48" s="348"/>
      <c r="AY48" s="348"/>
      <c r="AZ48" s="348"/>
      <c r="BA48" s="348"/>
      <c r="BB48" s="348"/>
      <c r="BC48" s="348"/>
      <c r="BD48" s="348"/>
      <c r="BE48" s="348"/>
    </row>
    <row r="49" spans="1:58" ht="15" customHeight="1" x14ac:dyDescent="0.2">
      <c r="A49" s="347" t="s">
        <v>143</v>
      </c>
      <c r="B49" s="347"/>
      <c r="C49" s="347"/>
      <c r="D49" s="347"/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D49" s="347" t="s">
        <v>144</v>
      </c>
      <c r="AE49" s="347"/>
      <c r="AF49" s="347"/>
      <c r="AG49" s="347"/>
      <c r="AH49" s="347"/>
      <c r="AI49" s="347"/>
      <c r="AJ49" s="347"/>
      <c r="AK49" s="347"/>
      <c r="AL49" s="347"/>
      <c r="AM49" s="347"/>
      <c r="AN49" s="347"/>
      <c r="AO49" s="347"/>
      <c r="AP49" s="347"/>
      <c r="AQ49" s="347"/>
      <c r="AR49" s="347"/>
      <c r="AS49" s="347"/>
      <c r="AT49" s="347"/>
      <c r="AU49" s="347"/>
      <c r="AV49" s="347"/>
      <c r="AW49" s="347"/>
      <c r="AX49" s="347"/>
      <c r="AY49" s="347"/>
      <c r="AZ49" s="347"/>
      <c r="BA49" s="347"/>
      <c r="BB49" s="347"/>
      <c r="BC49" s="347"/>
      <c r="BD49" s="347"/>
      <c r="BE49" s="347"/>
    </row>
    <row r="50" spans="1:58" ht="15" customHeight="1" x14ac:dyDescent="0.2">
      <c r="A50" s="338" t="s">
        <v>236</v>
      </c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D50" s="338" t="s">
        <v>236</v>
      </c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  <c r="BF50" s="101"/>
    </row>
    <row r="51" spans="1:58" ht="15" customHeight="1" x14ac:dyDescent="0.2">
      <c r="A51" s="338" t="s">
        <v>246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246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101"/>
    </row>
    <row r="52" spans="1:58" ht="15" customHeight="1" x14ac:dyDescent="0.2">
      <c r="A52" s="338" t="s">
        <v>230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D52" s="338" t="s">
        <v>230</v>
      </c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101"/>
    </row>
    <row r="53" spans="1:58" ht="15" customHeight="1" x14ac:dyDescent="0.2">
      <c r="A53" s="338" t="s">
        <v>462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D53" s="338" t="s">
        <v>462</v>
      </c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101"/>
    </row>
    <row r="54" spans="1:58" ht="15" customHeight="1" thickBot="1" x14ac:dyDescent="0.25">
      <c r="A54" s="99"/>
      <c r="B54" s="141"/>
      <c r="C54" s="99"/>
      <c r="D54" s="99"/>
      <c r="E54" s="99"/>
      <c r="F54" s="100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  <c r="Z54" s="99"/>
      <c r="AA54" s="99"/>
      <c r="AB54" s="99"/>
      <c r="AD54" s="99"/>
      <c r="AE54" s="141"/>
      <c r="AF54" s="99"/>
      <c r="AG54" s="99"/>
      <c r="AH54" s="99"/>
      <c r="AI54" s="100"/>
      <c r="AJ54" s="99"/>
      <c r="AK54" s="99"/>
      <c r="AL54" s="99"/>
      <c r="AM54" s="99"/>
      <c r="AN54" s="99"/>
      <c r="AO54" s="99"/>
      <c r="AP54" s="99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99"/>
      <c r="BE54" s="99"/>
      <c r="BF54" s="101"/>
    </row>
    <row r="55" spans="1:58" ht="15" customHeight="1" x14ac:dyDescent="0.2">
      <c r="A55" s="345" t="s">
        <v>242</v>
      </c>
      <c r="B55" s="343" t="s">
        <v>19</v>
      </c>
      <c r="C55" s="343"/>
      <c r="D55" s="343"/>
      <c r="E55" s="108"/>
      <c r="F55" s="343" t="s">
        <v>116</v>
      </c>
      <c r="G55" s="343"/>
      <c r="H55" s="343"/>
      <c r="I55" s="108"/>
      <c r="J55" s="343" t="s">
        <v>117</v>
      </c>
      <c r="K55" s="343"/>
      <c r="L55" s="343"/>
      <c r="M55" s="108"/>
      <c r="N55" s="343" t="s">
        <v>118</v>
      </c>
      <c r="O55" s="343"/>
      <c r="P55" s="343"/>
      <c r="Q55" s="108"/>
      <c r="R55" s="343" t="s">
        <v>119</v>
      </c>
      <c r="S55" s="343"/>
      <c r="T55" s="343"/>
      <c r="U55" s="108"/>
      <c r="V55" s="343" t="s">
        <v>120</v>
      </c>
      <c r="W55" s="343"/>
      <c r="X55" s="343"/>
      <c r="Y55" s="108"/>
      <c r="Z55" s="343" t="s">
        <v>121</v>
      </c>
      <c r="AA55" s="343"/>
      <c r="AB55" s="343"/>
      <c r="AD55" s="345" t="s">
        <v>242</v>
      </c>
      <c r="AE55" s="343" t="s">
        <v>19</v>
      </c>
      <c r="AF55" s="343"/>
      <c r="AG55" s="343"/>
      <c r="AH55" s="108"/>
      <c r="AI55" s="343" t="s">
        <v>116</v>
      </c>
      <c r="AJ55" s="343"/>
      <c r="AK55" s="343"/>
      <c r="AL55" s="108"/>
      <c r="AM55" s="343" t="s">
        <v>117</v>
      </c>
      <c r="AN55" s="343"/>
      <c r="AO55" s="343"/>
      <c r="AP55" s="108"/>
      <c r="AQ55" s="343" t="s">
        <v>118</v>
      </c>
      <c r="AR55" s="343"/>
      <c r="AS55" s="343"/>
      <c r="AT55" s="108"/>
      <c r="AU55" s="343" t="s">
        <v>119</v>
      </c>
      <c r="AV55" s="343"/>
      <c r="AW55" s="343"/>
      <c r="AX55" s="108"/>
      <c r="AY55" s="343" t="s">
        <v>120</v>
      </c>
      <c r="AZ55" s="343"/>
      <c r="BA55" s="343"/>
      <c r="BB55" s="108"/>
      <c r="BC55" s="343" t="s">
        <v>121</v>
      </c>
      <c r="BD55" s="343"/>
      <c r="BE55" s="343"/>
      <c r="BF55" s="101"/>
    </row>
    <row r="56" spans="1:58" ht="15" customHeight="1" thickBot="1" x14ac:dyDescent="0.25">
      <c r="A56" s="346"/>
      <c r="B56" s="109" t="s">
        <v>70</v>
      </c>
      <c r="C56" s="109" t="s">
        <v>71</v>
      </c>
      <c r="D56" s="109" t="s">
        <v>72</v>
      </c>
      <c r="E56" s="110"/>
      <c r="F56" s="109" t="s">
        <v>70</v>
      </c>
      <c r="G56" s="109" t="s">
        <v>71</v>
      </c>
      <c r="H56" s="109" t="s">
        <v>72</v>
      </c>
      <c r="I56" s="110"/>
      <c r="J56" s="109" t="s">
        <v>70</v>
      </c>
      <c r="K56" s="109" t="s">
        <v>71</v>
      </c>
      <c r="L56" s="109" t="s">
        <v>72</v>
      </c>
      <c r="M56" s="110"/>
      <c r="N56" s="109" t="s">
        <v>70</v>
      </c>
      <c r="O56" s="109" t="s">
        <v>71</v>
      </c>
      <c r="P56" s="109" t="s">
        <v>72</v>
      </c>
      <c r="Q56" s="110"/>
      <c r="R56" s="109" t="s">
        <v>70</v>
      </c>
      <c r="S56" s="109" t="s">
        <v>71</v>
      </c>
      <c r="T56" s="109" t="s">
        <v>72</v>
      </c>
      <c r="U56" s="110"/>
      <c r="V56" s="109" t="s">
        <v>70</v>
      </c>
      <c r="W56" s="109" t="s">
        <v>71</v>
      </c>
      <c r="X56" s="109" t="s">
        <v>72</v>
      </c>
      <c r="Y56" s="110"/>
      <c r="Z56" s="109" t="s">
        <v>70</v>
      </c>
      <c r="AA56" s="109" t="s">
        <v>71</v>
      </c>
      <c r="AB56" s="109" t="s">
        <v>72</v>
      </c>
      <c r="AD56" s="346"/>
      <c r="AE56" s="109" t="s">
        <v>70</v>
      </c>
      <c r="AF56" s="109" t="s">
        <v>71</v>
      </c>
      <c r="AG56" s="109" t="s">
        <v>72</v>
      </c>
      <c r="AH56" s="110"/>
      <c r="AI56" s="109" t="s">
        <v>70</v>
      </c>
      <c r="AJ56" s="109" t="s">
        <v>71</v>
      </c>
      <c r="AK56" s="109" t="s">
        <v>72</v>
      </c>
      <c r="AL56" s="110"/>
      <c r="AM56" s="109" t="s">
        <v>70</v>
      </c>
      <c r="AN56" s="109" t="s">
        <v>71</v>
      </c>
      <c r="AO56" s="109" t="s">
        <v>72</v>
      </c>
      <c r="AP56" s="110"/>
      <c r="AQ56" s="109" t="s">
        <v>70</v>
      </c>
      <c r="AR56" s="109" t="s">
        <v>71</v>
      </c>
      <c r="AS56" s="109" t="s">
        <v>72</v>
      </c>
      <c r="AT56" s="110"/>
      <c r="AU56" s="109" t="s">
        <v>70</v>
      </c>
      <c r="AV56" s="109" t="s">
        <v>71</v>
      </c>
      <c r="AW56" s="109" t="s">
        <v>72</v>
      </c>
      <c r="AX56" s="110"/>
      <c r="AY56" s="109" t="s">
        <v>70</v>
      </c>
      <c r="AZ56" s="109" t="s">
        <v>71</v>
      </c>
      <c r="BA56" s="109" t="s">
        <v>72</v>
      </c>
      <c r="BB56" s="110"/>
      <c r="BC56" s="109" t="s">
        <v>70</v>
      </c>
      <c r="BD56" s="109" t="s">
        <v>71</v>
      </c>
      <c r="BE56" s="109" t="s">
        <v>72</v>
      </c>
      <c r="BF56" s="101"/>
    </row>
    <row r="57" spans="1:58" ht="15" customHeight="1" x14ac:dyDescent="0.2">
      <c r="A57" s="103"/>
      <c r="B57" s="97"/>
      <c r="C57" s="97"/>
      <c r="D57" s="97"/>
      <c r="E57" s="98"/>
      <c r="F57" s="97"/>
      <c r="G57" s="97"/>
      <c r="H57" s="97"/>
      <c r="I57" s="98"/>
      <c r="J57" s="97"/>
      <c r="K57" s="97"/>
      <c r="L57" s="97"/>
      <c r="M57" s="98"/>
      <c r="N57" s="97"/>
      <c r="O57" s="97"/>
      <c r="P57" s="97"/>
      <c r="Q57" s="98"/>
      <c r="R57" s="97"/>
      <c r="S57" s="97"/>
      <c r="T57" s="97"/>
      <c r="U57" s="98"/>
      <c r="V57" s="97"/>
      <c r="W57" s="97"/>
      <c r="X57" s="97"/>
      <c r="Y57" s="98"/>
      <c r="Z57" s="97"/>
      <c r="AA57" s="97"/>
      <c r="AB57" s="97"/>
      <c r="AD57" s="103"/>
      <c r="AE57" s="97"/>
      <c r="AF57" s="97"/>
      <c r="AG57" s="97"/>
      <c r="AH57" s="98"/>
      <c r="AI57" s="97"/>
      <c r="AJ57" s="97"/>
      <c r="AK57" s="97"/>
      <c r="AL57" s="98"/>
      <c r="AM57" s="97"/>
      <c r="AN57" s="97"/>
      <c r="AO57" s="97"/>
      <c r="AP57" s="98"/>
      <c r="AQ57" s="97"/>
      <c r="AR57" s="97"/>
      <c r="AS57" s="97"/>
      <c r="AT57" s="98"/>
      <c r="AU57" s="97"/>
      <c r="AV57" s="97"/>
      <c r="AW57" s="97"/>
      <c r="AX57" s="98"/>
      <c r="AY57" s="97"/>
      <c r="AZ57" s="97"/>
      <c r="BA57" s="97"/>
      <c r="BB57" s="98"/>
      <c r="BC57" s="97"/>
      <c r="BD57" s="97"/>
      <c r="BE57" s="97"/>
    </row>
    <row r="58" spans="1:58" ht="15" customHeight="1" x14ac:dyDescent="0.25">
      <c r="A58" s="150" t="s">
        <v>244</v>
      </c>
      <c r="B58" s="152">
        <f>+F58+J58+N58+R58+V58+Z58</f>
        <v>57841</v>
      </c>
      <c r="C58" s="152">
        <f>+G58+K58+O58+S58+W58+AA58</f>
        <v>33094</v>
      </c>
      <c r="D58" s="152">
        <f>+H58+L58+P58+T58+X58+AB58</f>
        <v>24747</v>
      </c>
      <c r="E58" s="152"/>
      <c r="F58" s="152">
        <f>SUM(F60:F86)</f>
        <v>13798</v>
      </c>
      <c r="G58" s="152">
        <f>SUM(G60:G86)</f>
        <v>7797</v>
      </c>
      <c r="H58" s="152">
        <f>SUM(H60:H86)</f>
        <v>6001</v>
      </c>
      <c r="I58" s="152"/>
      <c r="J58" s="152">
        <f>SUM(J60:J86)</f>
        <v>15578</v>
      </c>
      <c r="K58" s="152">
        <f>SUM(K60:K86)</f>
        <v>8867</v>
      </c>
      <c r="L58" s="152">
        <f>SUM(L60:L86)</f>
        <v>6711</v>
      </c>
      <c r="M58" s="152"/>
      <c r="N58" s="152">
        <f>SUM(N60:N86)</f>
        <v>11147</v>
      </c>
      <c r="O58" s="152">
        <f>SUM(O60:O86)</f>
        <v>6628</v>
      </c>
      <c r="P58" s="152">
        <f>SUM(P60:P86)</f>
        <v>4519</v>
      </c>
      <c r="Q58" s="152"/>
      <c r="R58" s="152">
        <f>SUM(R60:R86)</f>
        <v>11752</v>
      </c>
      <c r="S58" s="152">
        <f>SUM(S60:S86)</f>
        <v>6580</v>
      </c>
      <c r="T58" s="152">
        <f>SUM(T60:T86)</f>
        <v>5172</v>
      </c>
      <c r="U58" s="152"/>
      <c r="V58" s="152">
        <f>SUM(V60:V86)</f>
        <v>5561</v>
      </c>
      <c r="W58" s="152">
        <f>SUM(W60:W86)</f>
        <v>3220</v>
      </c>
      <c r="X58" s="152">
        <f>SUM(X60:X86)</f>
        <v>2341</v>
      </c>
      <c r="Y58" s="152"/>
      <c r="Z58" s="152">
        <f>SUM(Z60:Z86)</f>
        <v>5</v>
      </c>
      <c r="AA58" s="152">
        <f>SUM(AA60:AA86)</f>
        <v>2</v>
      </c>
      <c r="AB58" s="152">
        <f>SUM(AB60:AB86)</f>
        <v>3</v>
      </c>
      <c r="AC58" s="154"/>
      <c r="AD58" s="150" t="s">
        <v>244</v>
      </c>
      <c r="AE58" s="158">
        <f>+B58/(B58+B13)*100</f>
        <v>25.103729037186206</v>
      </c>
      <c r="AF58" s="158">
        <f>+C58/(C58+C13)*100</f>
        <v>28.590928725701943</v>
      </c>
      <c r="AG58" s="158">
        <f>+D58/(D58+D13)*100</f>
        <v>21.583317343752725</v>
      </c>
      <c r="AH58" s="159"/>
      <c r="AI58" s="158">
        <f>+F58/(F58+F13)*100</f>
        <v>26.141982910517044</v>
      </c>
      <c r="AJ58" s="158">
        <f>+G58/(G58+G13)*100</f>
        <v>29.12697523254511</v>
      </c>
      <c r="AK58" s="158">
        <f>+H58/(H58+H13)*100</f>
        <v>23.070121482392743</v>
      </c>
      <c r="AL58" s="159"/>
      <c r="AM58" s="158">
        <f>+J58/(J58+J13)*100</f>
        <v>29.583910971001004</v>
      </c>
      <c r="AN58" s="158">
        <f>+K58/(K58+K13)*100</f>
        <v>33.155100209392764</v>
      </c>
      <c r="AO58" s="158">
        <f>+L58/(L58+L13)*100</f>
        <v>25.89819781576815</v>
      </c>
      <c r="AP58" s="159"/>
      <c r="AQ58" s="158">
        <f>+N58/(N58+N13)*100</f>
        <v>22.859076367812321</v>
      </c>
      <c r="AR58" s="158">
        <f>+O58/(O58+O13)*100</f>
        <v>26.939804088932245</v>
      </c>
      <c r="AS58" s="158">
        <f>+P58/(P58+P13)*100</f>
        <v>18.703696039071229</v>
      </c>
      <c r="AT58" s="159"/>
      <c r="AU58" s="158">
        <f>+R58/(R58+R13)*100</f>
        <v>30.285537573446035</v>
      </c>
      <c r="AV58" s="158">
        <f>+S58/(S58+S13)*100</f>
        <v>34.114475321443379</v>
      </c>
      <c r="AW58" s="158">
        <f>+T58/(T58+T13)*100</f>
        <v>26.501332240213159</v>
      </c>
      <c r="AX58" s="159"/>
      <c r="AY58" s="158">
        <f>+V58/(V58+V13)*100</f>
        <v>15.229357798165138</v>
      </c>
      <c r="AZ58" s="158">
        <f>+W58/(W58+W13)*100</f>
        <v>17.928730512249444</v>
      </c>
      <c r="BA58" s="158">
        <f>+X58/(X58+X13)*100</f>
        <v>12.616545405551063</v>
      </c>
      <c r="BB58" s="159"/>
      <c r="BC58" s="158">
        <f>+Z58/(Z58+Z13)*100</f>
        <v>0.56369785794813976</v>
      </c>
      <c r="BD58" s="158">
        <f>+AA58/(AA58+AA13)*100</f>
        <v>0.5181347150259068</v>
      </c>
      <c r="BE58" s="158">
        <f>+AB58/(AB58+AB13)*100</f>
        <v>0.5988023952095809</v>
      </c>
      <c r="BF58" s="160"/>
    </row>
    <row r="59" spans="1:58" ht="15" customHeight="1" x14ac:dyDescent="0.2">
      <c r="A59" s="107"/>
      <c r="B59" s="144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D59" s="107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</row>
    <row r="60" spans="1:58" ht="15" customHeight="1" x14ac:dyDescent="0.2">
      <c r="A60" s="107" t="s">
        <v>79</v>
      </c>
      <c r="B60" s="263">
        <v>4371</v>
      </c>
      <c r="C60" s="263">
        <v>2442</v>
      </c>
      <c r="D60" s="263">
        <v>1929</v>
      </c>
      <c r="E60" s="263"/>
      <c r="F60" s="263">
        <v>979</v>
      </c>
      <c r="G60" s="263">
        <v>534</v>
      </c>
      <c r="H60" s="263">
        <v>445</v>
      </c>
      <c r="I60" s="263"/>
      <c r="J60" s="263">
        <v>1142</v>
      </c>
      <c r="K60" s="263">
        <v>596</v>
      </c>
      <c r="L60" s="263">
        <v>546</v>
      </c>
      <c r="M60" s="263"/>
      <c r="N60" s="263">
        <v>928</v>
      </c>
      <c r="O60" s="263">
        <v>567</v>
      </c>
      <c r="P60" s="263">
        <v>361</v>
      </c>
      <c r="Q60" s="263"/>
      <c r="R60" s="263">
        <v>935</v>
      </c>
      <c r="S60" s="263">
        <v>525</v>
      </c>
      <c r="T60" s="263">
        <v>410</v>
      </c>
      <c r="U60" s="263"/>
      <c r="V60" s="263">
        <v>387</v>
      </c>
      <c r="W60" s="263">
        <v>220</v>
      </c>
      <c r="X60" s="263">
        <v>167</v>
      </c>
      <c r="Y60" s="263"/>
      <c r="Z60" s="263">
        <v>0</v>
      </c>
      <c r="AA60" s="263">
        <v>0</v>
      </c>
      <c r="AB60" s="263">
        <v>0</v>
      </c>
      <c r="AD60" s="107" t="s">
        <v>79</v>
      </c>
      <c r="AE60" s="102">
        <f>+B60/(B60+B15)*100</f>
        <v>27.680324235323916</v>
      </c>
      <c r="AF60" s="102">
        <f>+C60/(C60+C15)*100</f>
        <v>30.122116689280869</v>
      </c>
      <c r="AG60" s="102">
        <f>+D60/(D60+D15)*100</f>
        <v>25.104112441436754</v>
      </c>
      <c r="AH60" s="142"/>
      <c r="AI60" s="102">
        <f>+F60/(F60+F15)*100</f>
        <v>28.286622363478763</v>
      </c>
      <c r="AJ60" s="102">
        <f>+G60/(G60+G15)*100</f>
        <v>30.636833046471601</v>
      </c>
      <c r="AK60" s="102">
        <f>+H60/(H60+H15)*100</f>
        <v>25.902211874272407</v>
      </c>
      <c r="AL60" s="105"/>
      <c r="AM60" s="102">
        <f>+J60/(J60+J15)*100</f>
        <v>31.81058495821727</v>
      </c>
      <c r="AN60" s="102">
        <f>+K60/(K60+K15)*100</f>
        <v>32.251082251082252</v>
      </c>
      <c r="AO60" s="102">
        <f>+L60/(L60+L15)*100</f>
        <v>31.343283582089555</v>
      </c>
      <c r="AP60" s="105"/>
      <c r="AQ60" s="102">
        <f>+N60/(N60+N15)*100</f>
        <v>25.487503433122772</v>
      </c>
      <c r="AR60" s="102">
        <f>+O60/(O60+O15)*100</f>
        <v>30.402144772117961</v>
      </c>
      <c r="AS60" s="102">
        <f>+P60/(P60+P15)*100</f>
        <v>20.326576576576578</v>
      </c>
      <c r="AT60" s="105"/>
      <c r="AU60" s="102">
        <f>+R60/(R60+R15)*100</f>
        <v>35.470409711684368</v>
      </c>
      <c r="AV60" s="102">
        <f>+S60/(S60+S15)*100</f>
        <v>37.906137184115522</v>
      </c>
      <c r="AW60" s="102">
        <f>+T60/(T60+T15)*100</f>
        <v>32.773780975219822</v>
      </c>
      <c r="AX60" s="105"/>
      <c r="AY60" s="102">
        <f>+V60/(V60+V15)*100</f>
        <v>15.932482503087691</v>
      </c>
      <c r="AZ60" s="102">
        <f>+W60/(W60+W15)*100</f>
        <v>17.656500802568218</v>
      </c>
      <c r="BA60" s="102">
        <f>+X60/(X60+X15)*100</f>
        <v>14.116652578191038</v>
      </c>
      <c r="BB60" s="142"/>
      <c r="BC60" s="102">
        <f>+Z60/(Z60+Z15)*100</f>
        <v>0</v>
      </c>
      <c r="BD60" s="102">
        <f>+AA60/(AA60+AA15)*100</f>
        <v>0</v>
      </c>
      <c r="BE60" s="102">
        <f>+AB60/(AB60+AB15)*100</f>
        <v>0</v>
      </c>
    </row>
    <row r="61" spans="1:58" ht="15" customHeight="1" x14ac:dyDescent="0.2">
      <c r="A61" s="107" t="s">
        <v>80</v>
      </c>
      <c r="B61" s="263">
        <v>4899</v>
      </c>
      <c r="C61" s="263">
        <v>2745</v>
      </c>
      <c r="D61" s="263">
        <v>2154</v>
      </c>
      <c r="E61" s="263"/>
      <c r="F61" s="263">
        <v>1058</v>
      </c>
      <c r="G61" s="263">
        <v>627</v>
      </c>
      <c r="H61" s="263">
        <v>431</v>
      </c>
      <c r="I61" s="263"/>
      <c r="J61" s="263">
        <v>1261</v>
      </c>
      <c r="K61" s="263">
        <v>661</v>
      </c>
      <c r="L61" s="263">
        <v>600</v>
      </c>
      <c r="M61" s="263"/>
      <c r="N61" s="263">
        <v>1047</v>
      </c>
      <c r="O61" s="263">
        <v>592</v>
      </c>
      <c r="P61" s="263">
        <v>455</v>
      </c>
      <c r="Q61" s="263"/>
      <c r="R61" s="263">
        <v>1026</v>
      </c>
      <c r="S61" s="263">
        <v>583</v>
      </c>
      <c r="T61" s="263">
        <v>443</v>
      </c>
      <c r="U61" s="263"/>
      <c r="V61" s="263">
        <v>507</v>
      </c>
      <c r="W61" s="263">
        <v>282</v>
      </c>
      <c r="X61" s="263">
        <v>225</v>
      </c>
      <c r="Y61" s="263"/>
      <c r="Z61" s="263">
        <v>0</v>
      </c>
      <c r="AA61" s="263">
        <v>0</v>
      </c>
      <c r="AB61" s="263">
        <v>0</v>
      </c>
      <c r="AD61" s="107" t="s">
        <v>80</v>
      </c>
      <c r="AE61" s="102">
        <f>+B61/(B61+B16)*100</f>
        <v>24.973237498088395</v>
      </c>
      <c r="AF61" s="102">
        <f>+C61/(C61+C16)*100</f>
        <v>27.704884941461444</v>
      </c>
      <c r="AG61" s="102">
        <f>+D61/(D61+D16)*100</f>
        <v>22.185600988773302</v>
      </c>
      <c r="AH61" s="142"/>
      <c r="AI61" s="102">
        <f>+F61/(F61+F16)*100</f>
        <v>25.76716999512908</v>
      </c>
      <c r="AJ61" s="102">
        <f>+G61/(G61+G16)*100</f>
        <v>29.244402985074625</v>
      </c>
      <c r="AK61" s="102">
        <f>+H61/(H61+H16)*100</f>
        <v>21.967380224260957</v>
      </c>
      <c r="AL61" s="105"/>
      <c r="AM61" s="102">
        <f>+J61/(J61+J16)*100</f>
        <v>29.691546974334827</v>
      </c>
      <c r="AN61" s="102">
        <f>+K61/(K61+K16)*100</f>
        <v>30.887850467289717</v>
      </c>
      <c r="AO61" s="102">
        <f>+L61/(L61+L16)*100</f>
        <v>28.476506881822495</v>
      </c>
      <c r="AP61" s="105"/>
      <c r="AQ61" s="102">
        <f>+N61/(N61+N16)*100</f>
        <v>25.107913669064747</v>
      </c>
      <c r="AR61" s="102">
        <f>+O61/(O61+O16)*100</f>
        <v>27.911362564827911</v>
      </c>
      <c r="AS61" s="102">
        <f>+P61/(P61+P16)*100</f>
        <v>22.205954123962908</v>
      </c>
      <c r="AT61" s="105"/>
      <c r="AU61" s="102">
        <f>+R61/(R61+R16)*100</f>
        <v>29.533678756476682</v>
      </c>
      <c r="AV61" s="102">
        <f>+S61/(S61+S16)*100</f>
        <v>32.31707317073171</v>
      </c>
      <c r="AW61" s="102">
        <f>+T61/(T61+T16)*100</f>
        <v>26.526946107784433</v>
      </c>
      <c r="AX61" s="105"/>
      <c r="AY61" s="102">
        <f>+V61/(V61+V16)*100</f>
        <v>14.863676341248899</v>
      </c>
      <c r="AZ61" s="102">
        <f>+W61/(W61+W16)*100</f>
        <v>17.343173431734318</v>
      </c>
      <c r="BA61" s="102">
        <f>+X61/(X61+X16)*100</f>
        <v>12.605042016806722</v>
      </c>
      <c r="BB61" s="142"/>
      <c r="BC61" s="102">
        <f>+Z61/(Z61+Z16)*100</f>
        <v>0</v>
      </c>
      <c r="BD61" s="102">
        <f>+AA61/(AA61+AA16)*100</f>
        <v>0</v>
      </c>
      <c r="BE61" s="102">
        <f>+AB61/(AB61+AB16)*100</f>
        <v>0</v>
      </c>
    </row>
    <row r="62" spans="1:58" ht="15" customHeight="1" x14ac:dyDescent="0.2">
      <c r="A62" s="107" t="s">
        <v>81</v>
      </c>
      <c r="B62" s="263">
        <v>5836</v>
      </c>
      <c r="C62" s="263">
        <v>3133</v>
      </c>
      <c r="D62" s="263">
        <v>2703</v>
      </c>
      <c r="E62" s="263"/>
      <c r="F62" s="263">
        <v>1632</v>
      </c>
      <c r="G62" s="263">
        <v>869</v>
      </c>
      <c r="H62" s="263">
        <v>763</v>
      </c>
      <c r="I62" s="263"/>
      <c r="J62" s="263">
        <v>1663</v>
      </c>
      <c r="K62" s="263">
        <v>894</v>
      </c>
      <c r="L62" s="263">
        <v>769</v>
      </c>
      <c r="M62" s="263"/>
      <c r="N62" s="263">
        <v>1074</v>
      </c>
      <c r="O62" s="263">
        <v>570</v>
      </c>
      <c r="P62" s="263">
        <v>504</v>
      </c>
      <c r="Q62" s="263"/>
      <c r="R62" s="263">
        <v>1033</v>
      </c>
      <c r="S62" s="263">
        <v>553</v>
      </c>
      <c r="T62" s="263">
        <v>480</v>
      </c>
      <c r="U62" s="263"/>
      <c r="V62" s="263">
        <v>434</v>
      </c>
      <c r="W62" s="263">
        <v>247</v>
      </c>
      <c r="X62" s="263">
        <v>187</v>
      </c>
      <c r="Y62" s="263"/>
      <c r="Z62" s="263">
        <v>0</v>
      </c>
      <c r="AA62" s="263">
        <v>0</v>
      </c>
      <c r="AB62" s="263">
        <v>0</v>
      </c>
      <c r="AD62" s="107" t="s">
        <v>81</v>
      </c>
      <c r="AE62" s="102">
        <f>+B62/(B62+B17)*100</f>
        <v>36.593930273388516</v>
      </c>
      <c r="AF62" s="102">
        <f>+C62/(C62+C17)*100</f>
        <v>39.956638183905113</v>
      </c>
      <c r="AG62" s="102">
        <f>+D62/(D62+D17)*100</f>
        <v>33.341556679412854</v>
      </c>
      <c r="AH62" s="142"/>
      <c r="AI62" s="102">
        <f>+F62/(F62+F17)*100</f>
        <v>41.675178753830437</v>
      </c>
      <c r="AJ62" s="102">
        <f>+G62/(G62+G17)*100</f>
        <v>44</v>
      </c>
      <c r="AK62" s="102">
        <f>+H62/(H62+H17)*100</f>
        <v>39.309634209170532</v>
      </c>
      <c r="AL62" s="105"/>
      <c r="AM62" s="102">
        <f>+J62/(J62+J17)*100</f>
        <v>43.579664570230605</v>
      </c>
      <c r="AN62" s="102">
        <f>+K62/(K62+K17)*100</f>
        <v>46.781789638932494</v>
      </c>
      <c r="AO62" s="102">
        <f>+L62/(L62+L17)*100</f>
        <v>40.367454068241472</v>
      </c>
      <c r="AP62" s="105"/>
      <c r="AQ62" s="102">
        <f>+N62/(N62+N17)*100</f>
        <v>31.348511383537652</v>
      </c>
      <c r="AR62" s="102">
        <f>+O62/(O62+O17)*100</f>
        <v>34.050179211469533</v>
      </c>
      <c r="AS62" s="102">
        <f>+P62/(P62+P17)*100</f>
        <v>28.767123287671232</v>
      </c>
      <c r="AT62" s="105"/>
      <c r="AU62" s="102">
        <f>+R62/(R62+R17)*100</f>
        <v>41.336534613845537</v>
      </c>
      <c r="AV62" s="102">
        <f>+S62/(S62+S17)*100</f>
        <v>47.508591065292094</v>
      </c>
      <c r="AW62" s="102">
        <f>+T62/(T62+T17)*100</f>
        <v>35.955056179775283</v>
      </c>
      <c r="AX62" s="105"/>
      <c r="AY62" s="102">
        <f>+V62/(V62+V17)*100</f>
        <v>19.745222929936308</v>
      </c>
      <c r="AZ62" s="102">
        <f>+W62/(W62+W17)*100</f>
        <v>23.170731707317074</v>
      </c>
      <c r="BA62" s="102">
        <f>+X62/(X62+X17)*100</f>
        <v>16.519434628975265</v>
      </c>
      <c r="BB62" s="142"/>
      <c r="BC62" s="102">
        <f>+Z62/(Z62+Z17)*100</f>
        <v>0</v>
      </c>
      <c r="BD62" s="102">
        <f>+AA62/(AA62+AA17)*100</f>
        <v>0</v>
      </c>
      <c r="BE62" s="102">
        <f>+AB62/(AB62+AB17)*100</f>
        <v>0</v>
      </c>
    </row>
    <row r="63" spans="1:58" ht="15" customHeight="1" x14ac:dyDescent="0.2">
      <c r="A63" s="107" t="s">
        <v>82</v>
      </c>
      <c r="B63" s="263">
        <v>4013</v>
      </c>
      <c r="C63" s="263">
        <v>2203</v>
      </c>
      <c r="D63" s="263">
        <v>1810</v>
      </c>
      <c r="E63" s="263"/>
      <c r="F63" s="263">
        <v>1126</v>
      </c>
      <c r="G63" s="263">
        <v>629</v>
      </c>
      <c r="H63" s="263">
        <v>497</v>
      </c>
      <c r="I63" s="263"/>
      <c r="J63" s="263">
        <v>1033</v>
      </c>
      <c r="K63" s="263">
        <v>605</v>
      </c>
      <c r="L63" s="263">
        <v>428</v>
      </c>
      <c r="M63" s="263"/>
      <c r="N63" s="263">
        <v>807</v>
      </c>
      <c r="O63" s="263">
        <v>426</v>
      </c>
      <c r="P63" s="263">
        <v>381</v>
      </c>
      <c r="Q63" s="263"/>
      <c r="R63" s="263">
        <v>657</v>
      </c>
      <c r="S63" s="263">
        <v>331</v>
      </c>
      <c r="T63" s="263">
        <v>326</v>
      </c>
      <c r="U63" s="263"/>
      <c r="V63" s="263">
        <v>390</v>
      </c>
      <c r="W63" s="263">
        <v>212</v>
      </c>
      <c r="X63" s="263">
        <v>178</v>
      </c>
      <c r="Y63" s="263"/>
      <c r="Z63" s="263">
        <v>0</v>
      </c>
      <c r="AA63" s="263">
        <v>0</v>
      </c>
      <c r="AB63" s="263">
        <v>0</v>
      </c>
      <c r="AD63" s="107" t="s">
        <v>82</v>
      </c>
      <c r="AE63" s="102">
        <f>+B63/(B63+B18)*100</f>
        <v>31.894770306787475</v>
      </c>
      <c r="AF63" s="102">
        <f>+C63/(C63+C18)*100</f>
        <v>35.012714558169108</v>
      </c>
      <c r="AG63" s="102">
        <f>+D63/(D63+D18)*100</f>
        <v>28.775834658187598</v>
      </c>
      <c r="AH63" s="142"/>
      <c r="AI63" s="102">
        <f>+F63/(F63+F18)*100</f>
        <v>37.297118251076519</v>
      </c>
      <c r="AJ63" s="102">
        <f>+G63/(G63+G18)*100</f>
        <v>41.030658838878011</v>
      </c>
      <c r="AK63" s="102">
        <f>+H63/(H63+H18)*100</f>
        <v>33.44549125168237</v>
      </c>
      <c r="AL63" s="105"/>
      <c r="AM63" s="102">
        <f>+J63/(J63+J18)*100</f>
        <v>32.25101467374337</v>
      </c>
      <c r="AN63" s="102">
        <f>+K63/(K63+K18)*100</f>
        <v>36.644457904300424</v>
      </c>
      <c r="AO63" s="102">
        <f>+L63/(L63+L18)*100</f>
        <v>27.577319587628867</v>
      </c>
      <c r="AP63" s="105"/>
      <c r="AQ63" s="102">
        <f>+N63/(N63+N18)*100</f>
        <v>28.698435277382643</v>
      </c>
      <c r="AR63" s="102">
        <f>+O63/(O63+O18)*100</f>
        <v>31.485587583148561</v>
      </c>
      <c r="AS63" s="102">
        <f>+P63/(P63+P18)*100</f>
        <v>26.113776559287182</v>
      </c>
      <c r="AT63" s="105"/>
      <c r="AU63" s="102">
        <f>+R63/(R63+R18)*100</f>
        <v>36.138613861386141</v>
      </c>
      <c r="AV63" s="102">
        <f>+S63/(S63+S18)*100</f>
        <v>36.534216335540833</v>
      </c>
      <c r="AW63" s="102">
        <f>+T63/(T63+T18)*100</f>
        <v>35.745614035087719</v>
      </c>
      <c r="AX63" s="105"/>
      <c r="AY63" s="102">
        <f>+V63/(V63+V18)*100</f>
        <v>22.543352601156069</v>
      </c>
      <c r="AZ63" s="102">
        <f>+W63/(W63+W18)*100</f>
        <v>24.970553592461719</v>
      </c>
      <c r="BA63" s="102">
        <f>+X63/(X63+X18)*100</f>
        <v>20.204313280363223</v>
      </c>
      <c r="BB63" s="142"/>
      <c r="BC63" s="102">
        <v>0</v>
      </c>
      <c r="BD63" s="102">
        <v>0</v>
      </c>
      <c r="BE63" s="102">
        <v>0</v>
      </c>
    </row>
    <row r="64" spans="1:58" ht="15" customHeight="1" x14ac:dyDescent="0.2">
      <c r="A64" s="107" t="s">
        <v>83</v>
      </c>
      <c r="B64" s="263">
        <v>564</v>
      </c>
      <c r="C64" s="263">
        <v>343</v>
      </c>
      <c r="D64" s="263">
        <v>221</v>
      </c>
      <c r="E64" s="263"/>
      <c r="F64" s="263">
        <v>100</v>
      </c>
      <c r="G64" s="263">
        <v>56</v>
      </c>
      <c r="H64" s="263">
        <v>44</v>
      </c>
      <c r="I64" s="263"/>
      <c r="J64" s="263">
        <v>153</v>
      </c>
      <c r="K64" s="263">
        <v>93</v>
      </c>
      <c r="L64" s="263">
        <v>60</v>
      </c>
      <c r="M64" s="263"/>
      <c r="N64" s="263">
        <v>97</v>
      </c>
      <c r="O64" s="263">
        <v>65</v>
      </c>
      <c r="P64" s="263">
        <v>32</v>
      </c>
      <c r="Q64" s="263"/>
      <c r="R64" s="263">
        <v>131</v>
      </c>
      <c r="S64" s="263">
        <v>79</v>
      </c>
      <c r="T64" s="263">
        <v>52</v>
      </c>
      <c r="U64" s="263"/>
      <c r="V64" s="263">
        <v>83</v>
      </c>
      <c r="W64" s="263">
        <v>50</v>
      </c>
      <c r="X64" s="263">
        <v>33</v>
      </c>
      <c r="Y64" s="263"/>
      <c r="Z64" s="263">
        <v>0</v>
      </c>
      <c r="AA64" s="263">
        <v>0</v>
      </c>
      <c r="AB64" s="263">
        <v>0</v>
      </c>
      <c r="AD64" s="107" t="s">
        <v>83</v>
      </c>
      <c r="AE64" s="102">
        <f>+B64/(B64+B19)*100</f>
        <v>18.170103092783503</v>
      </c>
      <c r="AF64" s="102">
        <f>+C64/(C64+C19)*100</f>
        <v>21.558768070395978</v>
      </c>
      <c r="AG64" s="102">
        <f>+D64/(D64+D19)*100</f>
        <v>14.606741573033707</v>
      </c>
      <c r="AH64" s="142"/>
      <c r="AI64" s="102">
        <f>+F64/(F64+F19)*100</f>
        <v>15.479876160990713</v>
      </c>
      <c r="AJ64" s="102">
        <f>+G64/(G64+G19)*100</f>
        <v>17.23076923076923</v>
      </c>
      <c r="AK64" s="102">
        <f>+H64/(H64+H19)*100</f>
        <v>13.707165109034266</v>
      </c>
      <c r="AL64" s="105"/>
      <c r="AM64" s="102">
        <f>+J64/(J64+J19)*100</f>
        <v>22.303206997084548</v>
      </c>
      <c r="AN64" s="102">
        <f>+K64/(K64+K19)*100</f>
        <v>26.197183098591548</v>
      </c>
      <c r="AO64" s="102">
        <f>+L64/(L64+L19)*100</f>
        <v>18.126888217522659</v>
      </c>
      <c r="AP64" s="105"/>
      <c r="AQ64" s="102">
        <f>+N64/(N64+N19)*100</f>
        <v>15.823817292006526</v>
      </c>
      <c r="AR64" s="102">
        <f>+O64/(O64+O19)*100</f>
        <v>19.877675840978593</v>
      </c>
      <c r="AS64" s="102">
        <f>+P64/(P64+P19)*100</f>
        <v>11.188811188811188</v>
      </c>
      <c r="AT64" s="105"/>
      <c r="AU64" s="102">
        <f>+R64/(R64+R19)*100</f>
        <v>22.862129144851657</v>
      </c>
      <c r="AV64" s="102">
        <f>+S64/(S64+S19)*100</f>
        <v>27.816901408450708</v>
      </c>
      <c r="AW64" s="102">
        <f>+T64/(T64+T19)*100</f>
        <v>17.993079584775089</v>
      </c>
      <c r="AX64" s="105"/>
      <c r="AY64" s="102">
        <f>+V64/(V64+V19)*100</f>
        <v>14.612676056338028</v>
      </c>
      <c r="AZ64" s="102">
        <f>+W64/(W64+W19)*100</f>
        <v>17.182130584192439</v>
      </c>
      <c r="BA64" s="102">
        <f>+X64/(X64+X19)*100</f>
        <v>11.913357400722022</v>
      </c>
      <c r="BB64" s="142"/>
      <c r="BC64" s="102">
        <f>+Z64/(Z64+Z19)*100</f>
        <v>0</v>
      </c>
      <c r="BD64" s="102">
        <f>+AA64/(AA64+AA19)*100</f>
        <v>0</v>
      </c>
      <c r="BE64" s="102">
        <f>+AB64/(AB64+AB19)*100</f>
        <v>0</v>
      </c>
    </row>
    <row r="65" spans="1:57" ht="15" customHeight="1" x14ac:dyDescent="0.2">
      <c r="A65" s="107" t="s">
        <v>84</v>
      </c>
      <c r="B65" s="263">
        <v>1262</v>
      </c>
      <c r="C65" s="263">
        <v>800</v>
      </c>
      <c r="D65" s="263">
        <v>462</v>
      </c>
      <c r="E65" s="263"/>
      <c r="F65" s="263">
        <v>263</v>
      </c>
      <c r="G65" s="263">
        <v>171</v>
      </c>
      <c r="H65" s="263">
        <v>92</v>
      </c>
      <c r="I65" s="263"/>
      <c r="J65" s="263">
        <v>388</v>
      </c>
      <c r="K65" s="263">
        <v>248</v>
      </c>
      <c r="L65" s="263">
        <v>140</v>
      </c>
      <c r="M65" s="263"/>
      <c r="N65" s="263">
        <v>198</v>
      </c>
      <c r="O65" s="263">
        <v>125</v>
      </c>
      <c r="P65" s="263">
        <v>73</v>
      </c>
      <c r="Q65" s="263"/>
      <c r="R65" s="263">
        <v>292</v>
      </c>
      <c r="S65" s="263">
        <v>184</v>
      </c>
      <c r="T65" s="263">
        <v>108</v>
      </c>
      <c r="U65" s="263"/>
      <c r="V65" s="263">
        <v>121</v>
      </c>
      <c r="W65" s="263">
        <v>72</v>
      </c>
      <c r="X65" s="263">
        <v>49</v>
      </c>
      <c r="Y65" s="263"/>
      <c r="Z65" s="263">
        <v>0</v>
      </c>
      <c r="AA65" s="263">
        <v>0</v>
      </c>
      <c r="AB65" s="263">
        <v>0</v>
      </c>
      <c r="AD65" s="107" t="s">
        <v>84</v>
      </c>
      <c r="AE65" s="102">
        <f>+B65/(B65+B20)*100</f>
        <v>16.668868049134858</v>
      </c>
      <c r="AF65" s="102">
        <f>+C65/(C65+C20)*100</f>
        <v>20.953378732320587</v>
      </c>
      <c r="AG65" s="102">
        <f>+D65/(D65+D20)*100</f>
        <v>12.310151878497203</v>
      </c>
      <c r="AH65" s="142"/>
      <c r="AI65" s="102">
        <f>+F65/(F65+F20)*100</f>
        <v>15.562130177514794</v>
      </c>
      <c r="AJ65" s="102">
        <f>+G65/(G65+G20)*100</f>
        <v>20.381406436233611</v>
      </c>
      <c r="AK65" s="102">
        <f>+H65/(H65+H20)*100</f>
        <v>10.810810810810811</v>
      </c>
      <c r="AL65" s="105"/>
      <c r="AM65" s="102">
        <f>+J65/(J65+J20)*100</f>
        <v>23.55798421372192</v>
      </c>
      <c r="AN65" s="102">
        <f>+K65/(K65+K20)*100</f>
        <v>29.245283018867923</v>
      </c>
      <c r="AO65" s="102">
        <f>+L65/(L65+L20)*100</f>
        <v>17.521902377972467</v>
      </c>
      <c r="AP65" s="105"/>
      <c r="AQ65" s="102">
        <f>+N65/(N65+N20)*100</f>
        <v>12.290502793296088</v>
      </c>
      <c r="AR65" s="102">
        <f>+O65/(O65+O20)*100</f>
        <v>15.078407720144751</v>
      </c>
      <c r="AS65" s="102">
        <f>+P65/(P65+P20)*100</f>
        <v>9.3350383631713552</v>
      </c>
      <c r="AT65" s="105"/>
      <c r="AU65" s="102">
        <f>+R65/(R65+R20)*100</f>
        <v>22.239146991622238</v>
      </c>
      <c r="AV65" s="102">
        <f>+S65/(S65+S20)*100</f>
        <v>27.503736920777278</v>
      </c>
      <c r="AW65" s="102">
        <f>+T65/(T65+T20)*100</f>
        <v>16.770186335403729</v>
      </c>
      <c r="AX65" s="105"/>
      <c r="AY65" s="102">
        <f>+V65/(V65+V20)*100</f>
        <v>9.4457455113192808</v>
      </c>
      <c r="AZ65" s="102">
        <f>+W65/(W65+W20)*100</f>
        <v>11.57556270096463</v>
      </c>
      <c r="BA65" s="102">
        <f>+X65/(X65+X20)*100</f>
        <v>7.4355083459787554</v>
      </c>
      <c r="BB65" s="142"/>
      <c r="BC65" s="102">
        <f>+Z65/(Z65+Z20)*100</f>
        <v>0</v>
      </c>
      <c r="BD65" s="102">
        <f>+AA65/(AA65+AA20)*100</f>
        <v>0</v>
      </c>
      <c r="BE65" s="102">
        <f>+AB65/(AB65+AB20)*100</f>
        <v>0</v>
      </c>
    </row>
    <row r="66" spans="1:57" ht="15" customHeight="1" x14ac:dyDescent="0.2">
      <c r="A66" s="107" t="s">
        <v>85</v>
      </c>
      <c r="B66" s="263">
        <v>202</v>
      </c>
      <c r="C66" s="263">
        <v>128</v>
      </c>
      <c r="D66" s="263">
        <v>74</v>
      </c>
      <c r="E66" s="263"/>
      <c r="F66" s="263">
        <v>56</v>
      </c>
      <c r="G66" s="263">
        <v>37</v>
      </c>
      <c r="H66" s="263">
        <v>19</v>
      </c>
      <c r="I66" s="263"/>
      <c r="J66" s="263">
        <v>33</v>
      </c>
      <c r="K66" s="263">
        <v>19</v>
      </c>
      <c r="L66" s="263">
        <v>14</v>
      </c>
      <c r="M66" s="263"/>
      <c r="N66" s="263">
        <v>35</v>
      </c>
      <c r="O66" s="263">
        <v>21</v>
      </c>
      <c r="P66" s="263">
        <v>14</v>
      </c>
      <c r="Q66" s="263"/>
      <c r="R66" s="263">
        <v>50</v>
      </c>
      <c r="S66" s="263">
        <v>32</v>
      </c>
      <c r="T66" s="263">
        <v>18</v>
      </c>
      <c r="U66" s="263"/>
      <c r="V66" s="263">
        <v>28</v>
      </c>
      <c r="W66" s="263">
        <v>19</v>
      </c>
      <c r="X66" s="263">
        <v>9</v>
      </c>
      <c r="Y66" s="263"/>
      <c r="Z66" s="263">
        <v>0</v>
      </c>
      <c r="AA66" s="263">
        <v>0</v>
      </c>
      <c r="AB66" s="263">
        <v>0</v>
      </c>
      <c r="AD66" s="107" t="s">
        <v>85</v>
      </c>
      <c r="AE66" s="102">
        <f>+B66/(B66+B21)*100</f>
        <v>12.825396825396826</v>
      </c>
      <c r="AF66" s="102">
        <f>+C66/(C66+C21)*100</f>
        <v>16.558861578266495</v>
      </c>
      <c r="AG66" s="102">
        <f>+D66/(D66+D21)*100</f>
        <v>9.2269326683291766</v>
      </c>
      <c r="AH66" s="142"/>
      <c r="AI66" s="102">
        <f>+F66/(F66+F21)*100</f>
        <v>16.918429003021149</v>
      </c>
      <c r="AJ66" s="102">
        <f>+G66/(G66+G21)*100</f>
        <v>23.125</v>
      </c>
      <c r="AK66" s="102">
        <f>+H66/(H66+H21)*100</f>
        <v>11.111111111111111</v>
      </c>
      <c r="AL66" s="105"/>
      <c r="AM66" s="102">
        <f>+J66/(J66+J21)*100</f>
        <v>10.091743119266056</v>
      </c>
      <c r="AN66" s="102">
        <f>+K66/(K66+K21)*100</f>
        <v>12.025316455696203</v>
      </c>
      <c r="AO66" s="102">
        <f>+L66/(L66+L21)*100</f>
        <v>8.2840236686390547</v>
      </c>
      <c r="AP66" s="105"/>
      <c r="AQ66" s="102">
        <f>+N66/(N66+N21)*100</f>
        <v>10.204081632653061</v>
      </c>
      <c r="AR66" s="102">
        <f>+O66/(O66+O21)*100</f>
        <v>12.883435582822086</v>
      </c>
      <c r="AS66" s="102">
        <f>+P66/(P66+P21)*100</f>
        <v>7.7777777777777777</v>
      </c>
      <c r="AT66" s="105"/>
      <c r="AU66" s="102">
        <f>+R66/(R66+R21)*100</f>
        <v>18.115942028985508</v>
      </c>
      <c r="AV66" s="102">
        <f>+S66/(S66+S21)*100</f>
        <v>22.857142857142858</v>
      </c>
      <c r="AW66" s="102">
        <f>+T66/(T66+T21)*100</f>
        <v>13.23529411764706</v>
      </c>
      <c r="AX66" s="105"/>
      <c r="AY66" s="102">
        <f>+V66/(V66+V21)*100</f>
        <v>9.79020979020979</v>
      </c>
      <c r="AZ66" s="102">
        <f>+W66/(W66+W21)*100</f>
        <v>12.837837837837837</v>
      </c>
      <c r="BA66" s="102">
        <f>+X66/(X66+X21)*100</f>
        <v>6.5217391304347823</v>
      </c>
      <c r="BB66" s="142"/>
      <c r="BC66" s="102">
        <f>+Z66/(Z66+Z21)*100</f>
        <v>0</v>
      </c>
      <c r="BD66" s="102">
        <f>+AA66/(AA66+AA21)*100</f>
        <v>0</v>
      </c>
      <c r="BE66" s="102">
        <f>+AB66/(AB66+AB21)*100</f>
        <v>0</v>
      </c>
    </row>
    <row r="67" spans="1:57" ht="15" customHeight="1" x14ac:dyDescent="0.2">
      <c r="A67" s="107" t="s">
        <v>86</v>
      </c>
      <c r="B67" s="263">
        <v>5266</v>
      </c>
      <c r="C67" s="263">
        <v>3076</v>
      </c>
      <c r="D67" s="263">
        <v>2190</v>
      </c>
      <c r="E67" s="263"/>
      <c r="F67" s="263">
        <v>1425</v>
      </c>
      <c r="G67" s="263">
        <v>793</v>
      </c>
      <c r="H67" s="263">
        <v>632</v>
      </c>
      <c r="I67" s="263"/>
      <c r="J67" s="263">
        <v>1537</v>
      </c>
      <c r="K67" s="263">
        <v>902</v>
      </c>
      <c r="L67" s="263">
        <v>635</v>
      </c>
      <c r="M67" s="263"/>
      <c r="N67" s="263">
        <v>859</v>
      </c>
      <c r="O67" s="263">
        <v>568</v>
      </c>
      <c r="P67" s="263">
        <v>291</v>
      </c>
      <c r="Q67" s="263"/>
      <c r="R67" s="263">
        <v>1014</v>
      </c>
      <c r="S67" s="263">
        <v>553</v>
      </c>
      <c r="T67" s="263">
        <v>461</v>
      </c>
      <c r="U67" s="263"/>
      <c r="V67" s="263">
        <v>431</v>
      </c>
      <c r="W67" s="263">
        <v>260</v>
      </c>
      <c r="X67" s="263">
        <v>171</v>
      </c>
      <c r="Y67" s="263"/>
      <c r="Z67" s="263">
        <v>0</v>
      </c>
      <c r="AA67" s="263">
        <v>0</v>
      </c>
      <c r="AB67" s="263">
        <v>0</v>
      </c>
      <c r="AD67" s="107" t="s">
        <v>86</v>
      </c>
      <c r="AE67" s="102">
        <f>+B67/(B67+B22)*100</f>
        <v>23.5520372109665</v>
      </c>
      <c r="AF67" s="102">
        <f>+C67/(C67+C22)*100</f>
        <v>27.158749779268938</v>
      </c>
      <c r="AG67" s="102">
        <f>+D67/(D67+D22)*100</f>
        <v>19.849542282244176</v>
      </c>
      <c r="AH67" s="142"/>
      <c r="AI67" s="102">
        <f>+F67/(F67+F22)*100</f>
        <v>27.00397953382604</v>
      </c>
      <c r="AJ67" s="102">
        <f>+G67/(G67+G22)*100</f>
        <v>29.567486950037285</v>
      </c>
      <c r="AK67" s="102">
        <f>+H67/(H67+H22)*100</f>
        <v>24.354527938342969</v>
      </c>
      <c r="AL67" s="105"/>
      <c r="AM67" s="102">
        <f>+J67/(J67+J22)*100</f>
        <v>29.943502824858758</v>
      </c>
      <c r="AN67" s="102">
        <f>+K67/(K67+K22)*100</f>
        <v>33.644162625885862</v>
      </c>
      <c r="AO67" s="102">
        <f>+L67/(L67+L22)*100</f>
        <v>25.89722675367047</v>
      </c>
      <c r="AP67" s="105"/>
      <c r="AQ67" s="102">
        <f>+N67/(N67+N22)*100</f>
        <v>18.307757885763003</v>
      </c>
      <c r="AR67" s="102">
        <f>+O67/(O67+O22)*100</f>
        <v>23.785594639865998</v>
      </c>
      <c r="AS67" s="102">
        <f>+P67/(P67+P22)*100</f>
        <v>12.630208333333334</v>
      </c>
      <c r="AT67" s="105"/>
      <c r="AU67" s="102">
        <f>+R67/(R67+R22)*100</f>
        <v>27.98785536847916</v>
      </c>
      <c r="AV67" s="102">
        <f>+S67/(S67+S22)*100</f>
        <v>30.859375</v>
      </c>
      <c r="AW67" s="102">
        <f>+T67/(T67+T22)*100</f>
        <v>25.177498634625888</v>
      </c>
      <c r="AX67" s="105"/>
      <c r="AY67" s="102">
        <f>+V67/(V67+V22)*100</f>
        <v>12.233891569684928</v>
      </c>
      <c r="AZ67" s="102">
        <f>+W67/(W67+W22)*100</f>
        <v>15.028901734104046</v>
      </c>
      <c r="BA67" s="102">
        <f>+X67/(X67+X22)*100</f>
        <v>9.5370886781929727</v>
      </c>
      <c r="BB67" s="142"/>
      <c r="BC67" s="102">
        <f>+Z67/(Z67+Z22)*100</f>
        <v>0</v>
      </c>
      <c r="BD67" s="102">
        <f>+AA67/(AA67+AA22)*100</f>
        <v>0</v>
      </c>
      <c r="BE67" s="102">
        <f>+AB67/(AB67+AB22)*100</f>
        <v>0</v>
      </c>
    </row>
    <row r="68" spans="1:57" ht="15" customHeight="1" x14ac:dyDescent="0.2">
      <c r="A68" s="107" t="s">
        <v>87</v>
      </c>
      <c r="B68" s="263">
        <v>2011</v>
      </c>
      <c r="C68" s="263">
        <v>1186</v>
      </c>
      <c r="D68" s="263">
        <v>825</v>
      </c>
      <c r="E68" s="263"/>
      <c r="F68" s="263">
        <v>493</v>
      </c>
      <c r="G68" s="263">
        <v>280</v>
      </c>
      <c r="H68" s="263">
        <v>213</v>
      </c>
      <c r="I68" s="263"/>
      <c r="J68" s="263">
        <v>461</v>
      </c>
      <c r="K68" s="263">
        <v>270</v>
      </c>
      <c r="L68" s="263">
        <v>191</v>
      </c>
      <c r="M68" s="263"/>
      <c r="N68" s="263">
        <v>385</v>
      </c>
      <c r="O68" s="263">
        <v>236</v>
      </c>
      <c r="P68" s="263">
        <v>149</v>
      </c>
      <c r="Q68" s="263"/>
      <c r="R68" s="263">
        <v>440</v>
      </c>
      <c r="S68" s="263">
        <v>273</v>
      </c>
      <c r="T68" s="263">
        <v>167</v>
      </c>
      <c r="U68" s="263"/>
      <c r="V68" s="263">
        <v>232</v>
      </c>
      <c r="W68" s="263">
        <v>127</v>
      </c>
      <c r="X68" s="263">
        <v>105</v>
      </c>
      <c r="Y68" s="263"/>
      <c r="Z68" s="263">
        <v>0</v>
      </c>
      <c r="AA68" s="263">
        <v>0</v>
      </c>
      <c r="AB68" s="263">
        <v>0</v>
      </c>
      <c r="AD68" s="107" t="s">
        <v>87</v>
      </c>
      <c r="AE68" s="102">
        <f>+B68/(B68+B23)*100</f>
        <v>19.842131228416378</v>
      </c>
      <c r="AF68" s="102">
        <f>+C68/(C68+C23)*100</f>
        <v>23.63962527406817</v>
      </c>
      <c r="AG68" s="102">
        <f>+D68/(D68+D23)*100</f>
        <v>16.119577960140681</v>
      </c>
      <c r="AH68" s="142"/>
      <c r="AI68" s="102">
        <f>+F68/(F68+F23)*100</f>
        <v>21.930604982206408</v>
      </c>
      <c r="AJ68" s="102">
        <f>+G68/(G68+G23)*100</f>
        <v>24.518388791593697</v>
      </c>
      <c r="AK68" s="102">
        <f>+H68/(H68+H23)*100</f>
        <v>19.258589511754067</v>
      </c>
      <c r="AL68" s="105"/>
      <c r="AM68" s="102">
        <f>+J68/(J68+J23)*100</f>
        <v>22.76543209876543</v>
      </c>
      <c r="AN68" s="102">
        <f>+K68/(K68+K23)*100</f>
        <v>26.973026973026975</v>
      </c>
      <c r="AO68" s="102">
        <f>+L68/(L68+L23)*100</f>
        <v>18.65234375</v>
      </c>
      <c r="AP68" s="105"/>
      <c r="AQ68" s="102">
        <f>+N68/(N68+N23)*100</f>
        <v>19.50354609929078</v>
      </c>
      <c r="AR68" s="102">
        <f>+O68/(O68+O23)*100</f>
        <v>23.935091277890468</v>
      </c>
      <c r="AS68" s="102">
        <f>+P68/(P68+P23)*100</f>
        <v>15.08097165991903</v>
      </c>
      <c r="AT68" s="105"/>
      <c r="AU68" s="102">
        <f>+R68/(R68+R23)*100</f>
        <v>22.483392948390392</v>
      </c>
      <c r="AV68" s="102">
        <f>+S68/(S68+S23)*100</f>
        <v>28.736842105263161</v>
      </c>
      <c r="AW68" s="102">
        <f>+T68/(T68+T23)*100</f>
        <v>16.583912611717974</v>
      </c>
      <c r="AX68" s="105"/>
      <c r="AY68" s="102">
        <f>+V68/(V68+V23)*100</f>
        <v>12.333864965443912</v>
      </c>
      <c r="AZ68" s="102">
        <f>+W68/(W68+W23)*100</f>
        <v>13.81936887921654</v>
      </c>
      <c r="BA68" s="102">
        <f>+X68/(X68+X23)*100</f>
        <v>10.914760914760915</v>
      </c>
      <c r="BB68" s="142"/>
      <c r="BC68" s="102">
        <f>+Z68/(Z68+Z23)*100</f>
        <v>0</v>
      </c>
      <c r="BD68" s="102">
        <f>+AA68/(AA68+AA23)*100</f>
        <v>0</v>
      </c>
      <c r="BE68" s="102">
        <f>+AB68/(AB68+AB23)*100</f>
        <v>0</v>
      </c>
    </row>
    <row r="69" spans="1:57" ht="15" customHeight="1" x14ac:dyDescent="0.2">
      <c r="A69" s="107" t="s">
        <v>88</v>
      </c>
      <c r="B69" s="263">
        <v>2001</v>
      </c>
      <c r="C69" s="263">
        <v>1222</v>
      </c>
      <c r="D69" s="263">
        <v>779</v>
      </c>
      <c r="E69" s="263"/>
      <c r="F69" s="263">
        <v>421</v>
      </c>
      <c r="G69" s="263">
        <v>267</v>
      </c>
      <c r="H69" s="263">
        <v>154</v>
      </c>
      <c r="I69" s="263"/>
      <c r="J69" s="263">
        <v>534</v>
      </c>
      <c r="K69" s="263">
        <v>316</v>
      </c>
      <c r="L69" s="263">
        <v>218</v>
      </c>
      <c r="M69" s="263"/>
      <c r="N69" s="263">
        <v>359</v>
      </c>
      <c r="O69" s="263">
        <v>220</v>
      </c>
      <c r="P69" s="263">
        <v>139</v>
      </c>
      <c r="Q69" s="263"/>
      <c r="R69" s="263">
        <v>458</v>
      </c>
      <c r="S69" s="263">
        <v>277</v>
      </c>
      <c r="T69" s="263">
        <v>181</v>
      </c>
      <c r="U69" s="263"/>
      <c r="V69" s="263">
        <v>229</v>
      </c>
      <c r="W69" s="263">
        <v>142</v>
      </c>
      <c r="X69" s="263">
        <v>87</v>
      </c>
      <c r="Y69" s="263"/>
      <c r="Z69" s="263">
        <v>0</v>
      </c>
      <c r="AA69" s="263">
        <v>0</v>
      </c>
      <c r="AB69" s="263">
        <v>0</v>
      </c>
      <c r="AD69" s="107" t="s">
        <v>88</v>
      </c>
      <c r="AE69" s="102">
        <f>+B69/(B69+B24)*100</f>
        <v>20.35812391901516</v>
      </c>
      <c r="AF69" s="102">
        <f>+C69/(C69+C24)*100</f>
        <v>24.852552369330894</v>
      </c>
      <c r="AG69" s="102">
        <f>+D69/(D69+D24)*100</f>
        <v>15.859120521172636</v>
      </c>
      <c r="AH69" s="142"/>
      <c r="AI69" s="102">
        <f>+F69/(F69+F24)*100</f>
        <v>19.320789352914179</v>
      </c>
      <c r="AJ69" s="102">
        <f>+G69/(G69+G24)*100</f>
        <v>24.316939890710383</v>
      </c>
      <c r="AK69" s="102">
        <f>+H69/(H69+H24)*100</f>
        <v>14.246068455134134</v>
      </c>
      <c r="AL69" s="105"/>
      <c r="AM69" s="102">
        <f>+J69/(J69+J24)*100</f>
        <v>23.978446340368208</v>
      </c>
      <c r="AN69" s="102">
        <f>+K69/(K69+K24)*100</f>
        <v>28.214285714285715</v>
      </c>
      <c r="AO69" s="102">
        <f>+L69/(L69+L24)*100</f>
        <v>19.692863595302619</v>
      </c>
      <c r="AP69" s="105"/>
      <c r="AQ69" s="102">
        <f>+N69/(N69+N24)*100</f>
        <v>18.438623523369284</v>
      </c>
      <c r="AR69" s="102">
        <f>+O69/(O69+O24)*100</f>
        <v>21.80376610505451</v>
      </c>
      <c r="AS69" s="102">
        <f>+P69/(P69+P24)*100</f>
        <v>14.818763326226012</v>
      </c>
      <c r="AT69" s="105"/>
      <c r="AU69" s="102">
        <f>+R69/(R69+R24)*100</f>
        <v>27.036599763872495</v>
      </c>
      <c r="AV69" s="102">
        <f>+S69/(S69+S24)*100</f>
        <v>33.133971291866025</v>
      </c>
      <c r="AW69" s="102">
        <f>+T69/(T69+T24)*100</f>
        <v>21.095571095571096</v>
      </c>
      <c r="AX69" s="105"/>
      <c r="AY69" s="102">
        <f>+V69/(V69+V24)*100</f>
        <v>13.003975014196477</v>
      </c>
      <c r="AZ69" s="102">
        <f>+W69/(W69+W24)*100</f>
        <v>16.784869976359339</v>
      </c>
      <c r="BA69" s="102">
        <f>+X69/(X69+X24)*100</f>
        <v>9.5081967213114744</v>
      </c>
      <c r="BB69" s="142"/>
      <c r="BC69" s="102">
        <f>+Z69/(Z69+Z24)*100</f>
        <v>0</v>
      </c>
      <c r="BD69" s="102">
        <f>+AA69/(AA69+AA24)*100</f>
        <v>0</v>
      </c>
      <c r="BE69" s="102">
        <f>+AB69/(AB69+AB24)*100</f>
        <v>0</v>
      </c>
    </row>
    <row r="70" spans="1:57" ht="15" customHeight="1" x14ac:dyDescent="0.2">
      <c r="A70" s="107" t="s">
        <v>89</v>
      </c>
      <c r="B70" s="263">
        <v>912</v>
      </c>
      <c r="C70" s="263">
        <v>569</v>
      </c>
      <c r="D70" s="263">
        <v>343</v>
      </c>
      <c r="E70" s="263"/>
      <c r="F70" s="263">
        <v>262</v>
      </c>
      <c r="G70" s="263">
        <v>162</v>
      </c>
      <c r="H70" s="263">
        <v>100</v>
      </c>
      <c r="I70" s="263"/>
      <c r="J70" s="263">
        <v>228</v>
      </c>
      <c r="K70" s="263">
        <v>148</v>
      </c>
      <c r="L70" s="263">
        <v>80</v>
      </c>
      <c r="M70" s="263"/>
      <c r="N70" s="263">
        <v>191</v>
      </c>
      <c r="O70" s="263">
        <v>124</v>
      </c>
      <c r="P70" s="263">
        <v>67</v>
      </c>
      <c r="Q70" s="263"/>
      <c r="R70" s="263">
        <v>153</v>
      </c>
      <c r="S70" s="263">
        <v>88</v>
      </c>
      <c r="T70" s="263">
        <v>65</v>
      </c>
      <c r="U70" s="263"/>
      <c r="V70" s="263">
        <v>78</v>
      </c>
      <c r="W70" s="263">
        <v>47</v>
      </c>
      <c r="X70" s="263">
        <v>31</v>
      </c>
      <c r="Y70" s="263"/>
      <c r="Z70" s="263">
        <v>0</v>
      </c>
      <c r="AA70" s="263">
        <v>0</v>
      </c>
      <c r="AB70" s="263">
        <v>0</v>
      </c>
      <c r="AD70" s="107" t="s">
        <v>89</v>
      </c>
      <c r="AE70" s="102">
        <f>+B70/(B70+B25)*100</f>
        <v>25.361512791991103</v>
      </c>
      <c r="AF70" s="102">
        <f>+C70/(C70+C25)*100</f>
        <v>31.646273637374861</v>
      </c>
      <c r="AG70" s="102">
        <f>+D70/(D70+D25)*100</f>
        <v>19.076751946607342</v>
      </c>
      <c r="AH70" s="142"/>
      <c r="AI70" s="102">
        <f>+F70/(F70+F25)*100</f>
        <v>30.751173708920188</v>
      </c>
      <c r="AJ70" s="102">
        <f>+G70/(G70+G25)*100</f>
        <v>38.942307692307693</v>
      </c>
      <c r="AK70" s="102">
        <f>+H70/(H70+H25)*100</f>
        <v>22.935779816513762</v>
      </c>
      <c r="AL70" s="105"/>
      <c r="AM70" s="102">
        <f>+J70/(J70+J25)*100</f>
        <v>28.787878787878789</v>
      </c>
      <c r="AN70" s="102">
        <f>+K70/(K70+K25)*100</f>
        <v>37</v>
      </c>
      <c r="AO70" s="102">
        <f>+L70/(L70+L25)*100</f>
        <v>20.408163265306122</v>
      </c>
      <c r="AP70" s="105"/>
      <c r="AQ70" s="102">
        <f>+N70/(N70+N25)*100</f>
        <v>24.055415617128464</v>
      </c>
      <c r="AR70" s="102">
        <f>+O70/(O70+O25)*100</f>
        <v>30.392156862745097</v>
      </c>
      <c r="AS70" s="102">
        <f>+P70/(P70+P25)*100</f>
        <v>17.357512953367877</v>
      </c>
      <c r="AT70" s="105"/>
      <c r="AU70" s="102">
        <f>+R70/(R70+R25)*100</f>
        <v>26.516464471403811</v>
      </c>
      <c r="AV70" s="102">
        <f>+S70/(S70+S25)*100</f>
        <v>30.87719298245614</v>
      </c>
      <c r="AW70" s="102">
        <f>+T70/(T70+T25)*100</f>
        <v>22.260273972602739</v>
      </c>
      <c r="AX70" s="105"/>
      <c r="AY70" s="102">
        <f>+V70/(V70+V25)*100</f>
        <v>13.425129087779691</v>
      </c>
      <c r="AZ70" s="102">
        <f>+W70/(W70+W25)*100</f>
        <v>16.262975778546711</v>
      </c>
      <c r="BA70" s="102">
        <f>+X70/(X70+X25)*100</f>
        <v>10.616438356164384</v>
      </c>
      <c r="BB70" s="142"/>
      <c r="BC70" s="102">
        <v>0</v>
      </c>
      <c r="BD70" s="102">
        <v>0</v>
      </c>
      <c r="BE70" s="102">
        <v>0</v>
      </c>
    </row>
    <row r="71" spans="1:57" ht="15" customHeight="1" x14ac:dyDescent="0.2">
      <c r="A71" s="153" t="s">
        <v>90</v>
      </c>
      <c r="B71" s="263">
        <v>6056</v>
      </c>
      <c r="C71" s="263">
        <v>3398</v>
      </c>
      <c r="D71" s="263">
        <v>2658</v>
      </c>
      <c r="E71" s="263"/>
      <c r="F71" s="263">
        <v>1436</v>
      </c>
      <c r="G71" s="263">
        <v>790</v>
      </c>
      <c r="H71" s="263">
        <v>646</v>
      </c>
      <c r="I71" s="263"/>
      <c r="J71" s="263">
        <v>1563</v>
      </c>
      <c r="K71" s="263">
        <v>881</v>
      </c>
      <c r="L71" s="263">
        <v>682</v>
      </c>
      <c r="M71" s="263"/>
      <c r="N71" s="263">
        <v>1176</v>
      </c>
      <c r="O71" s="263">
        <v>714</v>
      </c>
      <c r="P71" s="263">
        <v>462</v>
      </c>
      <c r="Q71" s="263"/>
      <c r="R71" s="263">
        <v>1305</v>
      </c>
      <c r="S71" s="263">
        <v>713</v>
      </c>
      <c r="T71" s="263">
        <v>592</v>
      </c>
      <c r="U71" s="263"/>
      <c r="V71" s="263">
        <v>576</v>
      </c>
      <c r="W71" s="263">
        <v>300</v>
      </c>
      <c r="X71" s="263">
        <v>276</v>
      </c>
      <c r="Y71" s="263"/>
      <c r="Z71" s="263">
        <v>0</v>
      </c>
      <c r="AA71" s="263">
        <v>0</v>
      </c>
      <c r="AB71" s="263">
        <v>0</v>
      </c>
      <c r="AD71" s="153" t="s">
        <v>90</v>
      </c>
      <c r="AE71" s="102">
        <f>+B71/(B71+B26)*100</f>
        <v>29.639780736100235</v>
      </c>
      <c r="AF71" s="102">
        <f>+C71/(C71+C26)*100</f>
        <v>32.770758993152668</v>
      </c>
      <c r="AG71" s="102">
        <f>+D71/(D71+D26)*100</f>
        <v>26.413594355559972</v>
      </c>
      <c r="AH71" s="142"/>
      <c r="AI71" s="102">
        <f>+F71/(F71+F26)*100</f>
        <v>30.308146897425075</v>
      </c>
      <c r="AJ71" s="102">
        <f>+G71/(G71+G26)*100</f>
        <v>32.916666666666664</v>
      </c>
      <c r="AK71" s="102">
        <f>+H71/(H71+H26)*100</f>
        <v>27.630453378956371</v>
      </c>
      <c r="AL71" s="105"/>
      <c r="AM71" s="102">
        <f>+J71/(J71+J26)*100</f>
        <v>32.808564231738032</v>
      </c>
      <c r="AN71" s="102">
        <f>+K71/(K71+K26)*100</f>
        <v>35.842148087876325</v>
      </c>
      <c r="AO71" s="102">
        <f>+L71/(L71+L26)*100</f>
        <v>29.575021682567215</v>
      </c>
      <c r="AP71" s="105"/>
      <c r="AQ71" s="102">
        <f>+N71/(N71+N26)*100</f>
        <v>26.788154897494305</v>
      </c>
      <c r="AR71" s="102">
        <f>+O71/(O71+O26)*100</f>
        <v>31.705150976909412</v>
      </c>
      <c r="AS71" s="102">
        <f>+P71/(P71+P26)*100</f>
        <v>21.608980355472404</v>
      </c>
      <c r="AT71" s="105"/>
      <c r="AU71" s="102">
        <f>+R71/(R71+R26)*100</f>
        <v>37.869994196169472</v>
      </c>
      <c r="AV71" s="102">
        <f>+S71/(S71+S26)*100</f>
        <v>40.511363636363633</v>
      </c>
      <c r="AW71" s="102">
        <f>+T71/(T71+T26)*100</f>
        <v>35.112692763938313</v>
      </c>
      <c r="AX71" s="105"/>
      <c r="AY71" s="102">
        <f>+V71/(V71+V26)*100</f>
        <v>18.823529411764707</v>
      </c>
      <c r="AZ71" s="102">
        <f>+W71/(W71+W26)*100</f>
        <v>20.174848688634835</v>
      </c>
      <c r="BA71" s="102">
        <f>+X71/(X71+X26)*100</f>
        <v>17.546090273363003</v>
      </c>
      <c r="BB71" s="142"/>
      <c r="BC71" s="102">
        <f>+Z71/(Z71+Z26)*100</f>
        <v>0</v>
      </c>
      <c r="BD71" s="102">
        <f>+AA71/(AA71+AA26)*100</f>
        <v>0</v>
      </c>
      <c r="BE71" s="102">
        <f>+AB71/(AB71+AB26)*100</f>
        <v>0</v>
      </c>
    </row>
    <row r="72" spans="1:57" ht="15" customHeight="1" x14ac:dyDescent="0.2">
      <c r="A72" s="107" t="s">
        <v>91</v>
      </c>
      <c r="B72" s="263">
        <v>969</v>
      </c>
      <c r="C72" s="263">
        <v>601</v>
      </c>
      <c r="D72" s="263">
        <v>368</v>
      </c>
      <c r="E72" s="263"/>
      <c r="F72" s="263">
        <v>187</v>
      </c>
      <c r="G72" s="263">
        <v>111</v>
      </c>
      <c r="H72" s="263">
        <v>76</v>
      </c>
      <c r="I72" s="263"/>
      <c r="J72" s="263">
        <v>259</v>
      </c>
      <c r="K72" s="263">
        <v>158</v>
      </c>
      <c r="L72" s="263">
        <v>101</v>
      </c>
      <c r="M72" s="263"/>
      <c r="N72" s="263">
        <v>180</v>
      </c>
      <c r="O72" s="263">
        <v>115</v>
      </c>
      <c r="P72" s="263">
        <v>65</v>
      </c>
      <c r="Q72" s="263"/>
      <c r="R72" s="263">
        <v>221</v>
      </c>
      <c r="S72" s="263">
        <v>134</v>
      </c>
      <c r="T72" s="263">
        <v>87</v>
      </c>
      <c r="U72" s="263"/>
      <c r="V72" s="263">
        <v>122</v>
      </c>
      <c r="W72" s="263">
        <v>83</v>
      </c>
      <c r="X72" s="263">
        <v>39</v>
      </c>
      <c r="Y72" s="263"/>
      <c r="Z72" s="263">
        <v>0</v>
      </c>
      <c r="AA72" s="263">
        <v>0</v>
      </c>
      <c r="AB72" s="263">
        <v>0</v>
      </c>
      <c r="AD72" s="107" t="s">
        <v>91</v>
      </c>
      <c r="AE72" s="102">
        <f>+B72/(B72+B27)*100</f>
        <v>17.446885127835792</v>
      </c>
      <c r="AF72" s="102">
        <f>+C72/(C72+C27)*100</f>
        <v>20.948065528058557</v>
      </c>
      <c r="AG72" s="102">
        <f>+D72/(D72+D27)*100</f>
        <v>13.705772811918063</v>
      </c>
      <c r="AH72" s="142"/>
      <c r="AI72" s="102">
        <f>+F72/(F72+F27)*100</f>
        <v>15.240423797881011</v>
      </c>
      <c r="AJ72" s="102">
        <f>+G72/(G72+G27)*100</f>
        <v>17.452830188679243</v>
      </c>
      <c r="AK72" s="102">
        <f>+H72/(H72+H27)*100</f>
        <v>12.859560067681894</v>
      </c>
      <c r="AL72" s="105"/>
      <c r="AM72" s="102">
        <f>+J72/(J72+J27)*100</f>
        <v>20.250195465207195</v>
      </c>
      <c r="AN72" s="102">
        <f>+K72/(K72+K27)*100</f>
        <v>23.903177004538577</v>
      </c>
      <c r="AO72" s="102">
        <f>+L72/(L72+L27)*100</f>
        <v>16.343042071197409</v>
      </c>
      <c r="AP72" s="105"/>
      <c r="AQ72" s="102">
        <f>+N72/(N72+N27)*100</f>
        <v>15.490533562822719</v>
      </c>
      <c r="AR72" s="102">
        <f>+O72/(O72+O27)*100</f>
        <v>19.008264462809919</v>
      </c>
      <c r="AS72" s="102">
        <f>+P72/(P72+P27)*100</f>
        <v>11.669658886894076</v>
      </c>
      <c r="AT72" s="105"/>
      <c r="AU72" s="102">
        <f>+R72/(R72+R27)*100</f>
        <v>22.972972972972975</v>
      </c>
      <c r="AV72" s="102">
        <f>+S72/(S72+S27)*100</f>
        <v>27.125506072874494</v>
      </c>
      <c r="AW72" s="102">
        <f>+T72/(T72+T27)*100</f>
        <v>18.589743589743591</v>
      </c>
      <c r="AX72" s="105"/>
      <c r="AY72" s="102">
        <f>+V72/(V72+V27)*100</f>
        <v>13.495575221238937</v>
      </c>
      <c r="AZ72" s="102">
        <f>+W72/(W72+W27)*100</f>
        <v>17.887931034482758</v>
      </c>
      <c r="BA72" s="102">
        <f>+X72/(X72+X27)*100</f>
        <v>8.8636363636363633</v>
      </c>
      <c r="BB72" s="142"/>
      <c r="BC72" s="102">
        <f>+Z72/(Z72+Z27)*100</f>
        <v>0</v>
      </c>
      <c r="BD72" s="102">
        <f>+AA72/(AA72+AA27)*100</f>
        <v>0</v>
      </c>
      <c r="BE72" s="102">
        <f>+AB72/(AB72+AB27)*100</f>
        <v>0</v>
      </c>
    </row>
    <row r="73" spans="1:57" ht="15" customHeight="1" x14ac:dyDescent="0.2">
      <c r="A73" s="107" t="s">
        <v>92</v>
      </c>
      <c r="B73" s="263">
        <v>5114</v>
      </c>
      <c r="C73" s="263">
        <v>2827</v>
      </c>
      <c r="D73" s="263">
        <v>2287</v>
      </c>
      <c r="E73" s="263"/>
      <c r="F73" s="263">
        <v>1199</v>
      </c>
      <c r="G73" s="263">
        <v>631</v>
      </c>
      <c r="H73" s="263">
        <v>568</v>
      </c>
      <c r="I73" s="263"/>
      <c r="J73" s="263">
        <v>1570</v>
      </c>
      <c r="K73" s="263">
        <v>875</v>
      </c>
      <c r="L73" s="263">
        <v>695</v>
      </c>
      <c r="M73" s="263"/>
      <c r="N73" s="263">
        <v>974</v>
      </c>
      <c r="O73" s="263">
        <v>576</v>
      </c>
      <c r="P73" s="263">
        <v>398</v>
      </c>
      <c r="Q73" s="263"/>
      <c r="R73" s="263">
        <v>1051</v>
      </c>
      <c r="S73" s="263">
        <v>562</v>
      </c>
      <c r="T73" s="263">
        <v>489</v>
      </c>
      <c r="U73" s="263"/>
      <c r="V73" s="263">
        <v>320</v>
      </c>
      <c r="W73" s="263">
        <v>183</v>
      </c>
      <c r="X73" s="263">
        <v>137</v>
      </c>
      <c r="Y73" s="263"/>
      <c r="Z73" s="263">
        <v>0</v>
      </c>
      <c r="AA73" s="263">
        <v>0</v>
      </c>
      <c r="AB73" s="263">
        <v>0</v>
      </c>
      <c r="AD73" s="107" t="s">
        <v>92</v>
      </c>
      <c r="AE73" s="102">
        <f>+B73/(B73+B28)*100</f>
        <v>23.271899886234358</v>
      </c>
      <c r="AF73" s="102">
        <f>+C73/(C73+C28)*100</f>
        <v>25.602245969932984</v>
      </c>
      <c r="AG73" s="102">
        <f>+D73/(D73+D28)*100</f>
        <v>20.91832068050855</v>
      </c>
      <c r="AH73" s="142"/>
      <c r="AI73" s="102">
        <f>+F73/(F73+F28)*100</f>
        <v>23.477579792441748</v>
      </c>
      <c r="AJ73" s="102">
        <f>+G73/(G73+G28)*100</f>
        <v>23.883421650264953</v>
      </c>
      <c r="AK73" s="102">
        <f>+H73/(H73+H28)*100</f>
        <v>23.042596348884381</v>
      </c>
      <c r="AL73" s="105"/>
      <c r="AM73" s="102">
        <f>+J73/(J73+J28)*100</f>
        <v>29.956115245182218</v>
      </c>
      <c r="AN73" s="102">
        <f>+K73/(K73+K28)*100</f>
        <v>33.043806646525681</v>
      </c>
      <c r="AO73" s="102">
        <f>+L73/(L73+L28)*100</f>
        <v>26.802930967990747</v>
      </c>
      <c r="AP73" s="105"/>
      <c r="AQ73" s="102">
        <f>+N73/(N73+N28)*100</f>
        <v>20.561536837660967</v>
      </c>
      <c r="AR73" s="102">
        <f>+O73/(O73+O28)*100</f>
        <v>24.283305227655987</v>
      </c>
      <c r="AS73" s="102">
        <f>+P73/(P73+P28)*100</f>
        <v>16.828752642706132</v>
      </c>
      <c r="AT73" s="105"/>
      <c r="AU73" s="102">
        <f>+R73/(R73+R28)*100</f>
        <v>28.881560868370432</v>
      </c>
      <c r="AV73" s="102">
        <f>+S73/(S73+S28)*100</f>
        <v>31.715575620767495</v>
      </c>
      <c r="AW73" s="102">
        <f>+T73/(T73+T28)*100</f>
        <v>26.191751472951257</v>
      </c>
      <c r="AX73" s="105"/>
      <c r="AY73" s="102">
        <f>+V73/(V73+V28)*100</f>
        <v>10.088272383354351</v>
      </c>
      <c r="AZ73" s="102">
        <f>+W73/(W73+W28)*100</f>
        <v>11.678366305041481</v>
      </c>
      <c r="BA73" s="102">
        <f>+X73/(X73+X28)*100</f>
        <v>8.5358255451713401</v>
      </c>
      <c r="BB73" s="142"/>
      <c r="BC73" s="102">
        <f>+Z73/(Z73+Z28)*100</f>
        <v>0</v>
      </c>
      <c r="BD73" s="102">
        <f>+AA73/(AA73+AA28)*100</f>
        <v>0</v>
      </c>
      <c r="BE73" s="102">
        <f>+AB73/(AB73+AB28)*100</f>
        <v>0</v>
      </c>
    </row>
    <row r="74" spans="1:57" ht="15" customHeight="1" x14ac:dyDescent="0.2">
      <c r="A74" s="107" t="s">
        <v>93</v>
      </c>
      <c r="B74" s="263">
        <v>961</v>
      </c>
      <c r="C74" s="263">
        <v>594</v>
      </c>
      <c r="D74" s="263">
        <v>367</v>
      </c>
      <c r="E74" s="263"/>
      <c r="F74" s="263">
        <v>225</v>
      </c>
      <c r="G74" s="263">
        <v>132</v>
      </c>
      <c r="H74" s="263">
        <v>93</v>
      </c>
      <c r="I74" s="263"/>
      <c r="J74" s="263">
        <v>244</v>
      </c>
      <c r="K74" s="263">
        <v>154</v>
      </c>
      <c r="L74" s="263">
        <v>90</v>
      </c>
      <c r="M74" s="263"/>
      <c r="N74" s="263">
        <v>220</v>
      </c>
      <c r="O74" s="263">
        <v>145</v>
      </c>
      <c r="P74" s="263">
        <v>75</v>
      </c>
      <c r="Q74" s="263"/>
      <c r="R74" s="263">
        <v>188</v>
      </c>
      <c r="S74" s="263">
        <v>111</v>
      </c>
      <c r="T74" s="263">
        <v>77</v>
      </c>
      <c r="U74" s="263"/>
      <c r="V74" s="263">
        <v>84</v>
      </c>
      <c r="W74" s="263">
        <v>52</v>
      </c>
      <c r="X74" s="263">
        <v>32</v>
      </c>
      <c r="Y74" s="263"/>
      <c r="Z74" s="263">
        <v>0</v>
      </c>
      <c r="AA74" s="263">
        <v>0</v>
      </c>
      <c r="AB74" s="263">
        <v>0</v>
      </c>
      <c r="AD74" s="107" t="s">
        <v>93</v>
      </c>
      <c r="AE74" s="102">
        <f>+B74/(B74+B29)*100</f>
        <v>26.598394685856629</v>
      </c>
      <c r="AF74" s="102">
        <f>+C74/(C74+C29)*100</f>
        <v>32.565789473684212</v>
      </c>
      <c r="AG74" s="102">
        <f>+D74/(D74+D29)*100</f>
        <v>20.514253773057575</v>
      </c>
      <c r="AH74" s="142"/>
      <c r="AI74" s="102">
        <f>+F74/(F74+F29)*100</f>
        <v>25.684931506849317</v>
      </c>
      <c r="AJ74" s="102">
        <f>+G74/(G74+G29)*100</f>
        <v>30.626450116009281</v>
      </c>
      <c r="AK74" s="102">
        <f>+H74/(H74+H29)*100</f>
        <v>20.898876404494381</v>
      </c>
      <c r="AL74" s="105"/>
      <c r="AM74" s="102">
        <f>+J74/(J74+J29)*100</f>
        <v>27.477477477477478</v>
      </c>
      <c r="AN74" s="102">
        <f>+K74/(K74+K29)*100</f>
        <v>35.321100917431195</v>
      </c>
      <c r="AO74" s="102">
        <f>+L74/(L74+L29)*100</f>
        <v>19.911504424778762</v>
      </c>
      <c r="AP74" s="105"/>
      <c r="AQ74" s="102">
        <f>+N74/(N74+N29)*100</f>
        <v>28.497409326424872</v>
      </c>
      <c r="AR74" s="102">
        <f>+O74/(O74+O29)*100</f>
        <v>36.069651741293534</v>
      </c>
      <c r="AS74" s="102">
        <f>+P74/(P74+P29)*100</f>
        <v>20.27027027027027</v>
      </c>
      <c r="AT74" s="105"/>
      <c r="AU74" s="102">
        <f>+R74/(R74+R29)*100</f>
        <v>32.302405498281786</v>
      </c>
      <c r="AV74" s="102">
        <f>+S74/(S74+S29)*100</f>
        <v>38.013698630136986</v>
      </c>
      <c r="AW74" s="102">
        <f>+T74/(T74+T29)*100</f>
        <v>26.551724137931032</v>
      </c>
      <c r="AX74" s="105"/>
      <c r="AY74" s="102">
        <f>+V74/(V74+V29)*100</f>
        <v>16.969696969696972</v>
      </c>
      <c r="AZ74" s="102">
        <f>+W74/(W74+W29)*100</f>
        <v>19.771863117870723</v>
      </c>
      <c r="BA74" s="102">
        <f>+X74/(X74+X29)*100</f>
        <v>13.793103448275861</v>
      </c>
      <c r="BB74" s="142"/>
      <c r="BC74" s="102">
        <v>0</v>
      </c>
      <c r="BD74" s="102">
        <v>0</v>
      </c>
      <c r="BE74" s="102">
        <v>0</v>
      </c>
    </row>
    <row r="75" spans="1:57" ht="15" customHeight="1" x14ac:dyDescent="0.2">
      <c r="A75" s="107" t="s">
        <v>94</v>
      </c>
      <c r="B75" s="263">
        <v>1809</v>
      </c>
      <c r="C75" s="263">
        <v>1020</v>
      </c>
      <c r="D75" s="263">
        <v>789</v>
      </c>
      <c r="E75" s="263"/>
      <c r="F75" s="263">
        <v>444</v>
      </c>
      <c r="G75" s="263">
        <v>239</v>
      </c>
      <c r="H75" s="263">
        <v>205</v>
      </c>
      <c r="I75" s="263"/>
      <c r="J75" s="263">
        <v>367</v>
      </c>
      <c r="K75" s="263">
        <v>214</v>
      </c>
      <c r="L75" s="263">
        <v>153</v>
      </c>
      <c r="M75" s="263"/>
      <c r="N75" s="263">
        <v>391</v>
      </c>
      <c r="O75" s="263">
        <v>248</v>
      </c>
      <c r="P75" s="263">
        <v>143</v>
      </c>
      <c r="Q75" s="263"/>
      <c r="R75" s="263">
        <v>375</v>
      </c>
      <c r="S75" s="263">
        <v>195</v>
      </c>
      <c r="T75" s="263">
        <v>180</v>
      </c>
      <c r="U75" s="263"/>
      <c r="V75" s="263">
        <v>227</v>
      </c>
      <c r="W75" s="263">
        <v>122</v>
      </c>
      <c r="X75" s="263">
        <v>105</v>
      </c>
      <c r="Y75" s="263"/>
      <c r="Z75" s="263">
        <v>5</v>
      </c>
      <c r="AA75" s="263">
        <v>2</v>
      </c>
      <c r="AB75" s="263">
        <v>3</v>
      </c>
      <c r="AD75" s="107" t="s">
        <v>94</v>
      </c>
      <c r="AE75" s="102">
        <f>+B75/(B75+B30)*100</f>
        <v>26.614682948359569</v>
      </c>
      <c r="AF75" s="102">
        <f>+C75/(C75+C30)*100</f>
        <v>30.150753768844218</v>
      </c>
      <c r="AG75" s="102">
        <f>+D75/(D75+D30)*100</f>
        <v>23.110720562390156</v>
      </c>
      <c r="AH75" s="142"/>
      <c r="AI75" s="102">
        <f>+F75/(F75+F30)*100</f>
        <v>28.244274809160309</v>
      </c>
      <c r="AJ75" s="102">
        <f>+G75/(G75+G30)*100</f>
        <v>29.912390488110134</v>
      </c>
      <c r="AK75" s="102">
        <f>+H75/(H75+H30)*100</f>
        <v>26.52005174644243</v>
      </c>
      <c r="AL75" s="105"/>
      <c r="AM75" s="102">
        <f>+J75/(J75+J30)*100</f>
        <v>24.532085561497325</v>
      </c>
      <c r="AN75" s="102">
        <f>+K75/(K75+K30)*100</f>
        <v>29.234972677595628</v>
      </c>
      <c r="AO75" s="102">
        <f>+L75/(L75+L30)*100</f>
        <v>20.026178010471206</v>
      </c>
      <c r="AP75" s="105"/>
      <c r="AQ75" s="102">
        <f>+N75/(N75+N30)*100</f>
        <v>27.515833919774806</v>
      </c>
      <c r="AR75" s="102">
        <f>+O75/(O75+O30)*100</f>
        <v>34.159779614325068</v>
      </c>
      <c r="AS75" s="102">
        <f>+P75/(P75+P30)*100</f>
        <v>20.575539568345324</v>
      </c>
      <c r="AT75" s="105"/>
      <c r="AU75" s="102">
        <f>+R75/(R75+R30)*100</f>
        <v>30.991735537190085</v>
      </c>
      <c r="AV75" s="102">
        <f>+S75/(S75+S30)*100</f>
        <v>33.678756476683937</v>
      </c>
      <c r="AW75" s="102">
        <f>+T75/(T75+T30)*100</f>
        <v>28.526148969889064</v>
      </c>
      <c r="AX75" s="105"/>
      <c r="AY75" s="102">
        <f>+V75/(V75+V30)*100</f>
        <v>21.537001897533205</v>
      </c>
      <c r="AZ75" s="102">
        <f>+W75/(W75+W30)*100</f>
        <v>23.326959847036331</v>
      </c>
      <c r="BA75" s="102">
        <f>+X75/(X75+X30)*100</f>
        <v>19.774011299435028</v>
      </c>
      <c r="BB75" s="142"/>
      <c r="BC75" s="102">
        <f>+Z75/(Z75+Z30)*100</f>
        <v>11.363636363636363</v>
      </c>
      <c r="BD75" s="102">
        <f>+AA75/(AA75+AA30)*100</f>
        <v>8.3333333333333321</v>
      </c>
      <c r="BE75" s="102">
        <f>+AB75/(AB75+AB30)*100</f>
        <v>15</v>
      </c>
    </row>
    <row r="76" spans="1:57" ht="15" customHeight="1" x14ac:dyDescent="0.2">
      <c r="A76" s="107" t="s">
        <v>95</v>
      </c>
      <c r="B76" s="263">
        <v>411</v>
      </c>
      <c r="C76" s="263">
        <v>231</v>
      </c>
      <c r="D76" s="263">
        <v>180</v>
      </c>
      <c r="E76" s="263"/>
      <c r="F76" s="263">
        <v>93</v>
      </c>
      <c r="G76" s="263">
        <v>51</v>
      </c>
      <c r="H76" s="263">
        <v>42</v>
      </c>
      <c r="I76" s="263"/>
      <c r="J76" s="263">
        <v>117</v>
      </c>
      <c r="K76" s="263">
        <v>75</v>
      </c>
      <c r="L76" s="263">
        <v>42</v>
      </c>
      <c r="M76" s="263"/>
      <c r="N76" s="263">
        <v>62</v>
      </c>
      <c r="O76" s="263">
        <v>37</v>
      </c>
      <c r="P76" s="263">
        <v>25</v>
      </c>
      <c r="Q76" s="263"/>
      <c r="R76" s="263">
        <v>96</v>
      </c>
      <c r="S76" s="263">
        <v>40</v>
      </c>
      <c r="T76" s="263">
        <v>56</v>
      </c>
      <c r="U76" s="263"/>
      <c r="V76" s="263">
        <v>43</v>
      </c>
      <c r="W76" s="263">
        <v>28</v>
      </c>
      <c r="X76" s="263">
        <v>15</v>
      </c>
      <c r="Y76" s="263"/>
      <c r="Z76" s="263">
        <v>0</v>
      </c>
      <c r="AA76" s="263">
        <v>0</v>
      </c>
      <c r="AB76" s="263">
        <v>0</v>
      </c>
      <c r="AD76" s="107" t="s">
        <v>95</v>
      </c>
      <c r="AE76" s="102">
        <f>+B76/(B76+B31)*100</f>
        <v>15.099191770756795</v>
      </c>
      <c r="AF76" s="102">
        <f>+C76/(C76+C31)*100</f>
        <v>17.782909930715935</v>
      </c>
      <c r="AG76" s="102">
        <f>+D76/(D76+D31)*100</f>
        <v>12.649332396345747</v>
      </c>
      <c r="AH76" s="142"/>
      <c r="AI76" s="102">
        <f>+F76/(F76+F31)*100</f>
        <v>15.448504983388705</v>
      </c>
      <c r="AJ76" s="102">
        <f>+G76/(G76+G31)*100</f>
        <v>17.647058823529413</v>
      </c>
      <c r="AK76" s="102">
        <f>+H76/(H76+H31)*100</f>
        <v>13.418530351437699</v>
      </c>
      <c r="AL76" s="105"/>
      <c r="AM76" s="102">
        <f>+J76/(J76+J31)*100</f>
        <v>20.562390158172231</v>
      </c>
      <c r="AN76" s="102">
        <f>+K76/(K76+K31)*100</f>
        <v>26.408450704225352</v>
      </c>
      <c r="AO76" s="102">
        <f>+L76/(L76+L31)*100</f>
        <v>14.736842105263156</v>
      </c>
      <c r="AP76" s="105"/>
      <c r="AQ76" s="102">
        <f>+N76/(N76+N31)*100</f>
        <v>11.3345521023766</v>
      </c>
      <c r="AR76" s="102">
        <f>+O76/(O76+O31)*100</f>
        <v>13.909774436090224</v>
      </c>
      <c r="AS76" s="102">
        <f>+P76/(P76+P31)*100</f>
        <v>8.8967971530249113</v>
      </c>
      <c r="AT76" s="105"/>
      <c r="AU76" s="102">
        <f>+R76/(R76+R31)*100</f>
        <v>17.810760667903523</v>
      </c>
      <c r="AV76" s="102">
        <f>+S76/(S76+S31)*100</f>
        <v>15.686274509803921</v>
      </c>
      <c r="AW76" s="102">
        <f>+T76/(T76+T31)*100</f>
        <v>19.718309859154928</v>
      </c>
      <c r="AX76" s="105"/>
      <c r="AY76" s="102">
        <f>+V76/(V76+V31)*100</f>
        <v>9.4505494505494507</v>
      </c>
      <c r="AZ76" s="102">
        <f>+W76/(W76+W31)*100</f>
        <v>13.930348258706468</v>
      </c>
      <c r="BA76" s="102">
        <f>+X76/(X76+X31)*100</f>
        <v>5.9055118110236222</v>
      </c>
      <c r="BB76" s="142"/>
      <c r="BC76" s="102">
        <f>+Z76/(Z76+Z31)*100</f>
        <v>0</v>
      </c>
      <c r="BD76" s="102">
        <f>+AA76/(AA76+AA31)*100</f>
        <v>0</v>
      </c>
      <c r="BE76" s="102">
        <f>+AB76/(AB76+AB31)*100</f>
        <v>0</v>
      </c>
    </row>
    <row r="77" spans="1:57" ht="15" customHeight="1" x14ac:dyDescent="0.2">
      <c r="A77" s="107" t="s">
        <v>96</v>
      </c>
      <c r="B77" s="263">
        <v>619</v>
      </c>
      <c r="C77" s="263">
        <v>361</v>
      </c>
      <c r="D77" s="263">
        <v>258</v>
      </c>
      <c r="E77" s="263"/>
      <c r="F77" s="263">
        <v>132</v>
      </c>
      <c r="G77" s="263">
        <v>73</v>
      </c>
      <c r="H77" s="263">
        <v>59</v>
      </c>
      <c r="I77" s="263"/>
      <c r="J77" s="263">
        <v>143</v>
      </c>
      <c r="K77" s="263">
        <v>73</v>
      </c>
      <c r="L77" s="263">
        <v>70</v>
      </c>
      <c r="M77" s="263"/>
      <c r="N77" s="263">
        <v>133</v>
      </c>
      <c r="O77" s="263">
        <v>74</v>
      </c>
      <c r="P77" s="263">
        <v>59</v>
      </c>
      <c r="Q77" s="263"/>
      <c r="R77" s="263">
        <v>159</v>
      </c>
      <c r="S77" s="263">
        <v>104</v>
      </c>
      <c r="T77" s="263">
        <v>55</v>
      </c>
      <c r="U77" s="263"/>
      <c r="V77" s="263">
        <v>52</v>
      </c>
      <c r="W77" s="263">
        <v>37</v>
      </c>
      <c r="X77" s="263">
        <v>15</v>
      </c>
      <c r="Y77" s="263"/>
      <c r="Z77" s="263">
        <v>0</v>
      </c>
      <c r="AA77" s="263">
        <v>0</v>
      </c>
      <c r="AB77" s="263">
        <v>0</v>
      </c>
      <c r="AD77" s="107" t="s">
        <v>96</v>
      </c>
      <c r="AE77" s="102">
        <f>+B77/(B77+B32)*100</f>
        <v>13.982380844815903</v>
      </c>
      <c r="AF77" s="102">
        <f>+C77/(C77+C32)*100</f>
        <v>16.297968397291196</v>
      </c>
      <c r="AG77" s="102">
        <f>+D77/(D77+D32)*100</f>
        <v>11.66365280289331</v>
      </c>
      <c r="AH77" s="142"/>
      <c r="AI77" s="102">
        <f>+F77/(F77+F32)*100</f>
        <v>12.992125984251967</v>
      </c>
      <c r="AJ77" s="102">
        <f>+G77/(G77+G32)*100</f>
        <v>14.285714285714285</v>
      </c>
      <c r="AK77" s="102">
        <f>+H77/(H77+H32)*100</f>
        <v>11.683168316831685</v>
      </c>
      <c r="AL77" s="105"/>
      <c r="AM77" s="102">
        <f>+J77/(J77+J32)*100</f>
        <v>16.139954853273139</v>
      </c>
      <c r="AN77" s="102">
        <f>+K77/(K77+K32)*100</f>
        <v>16.62870159453303</v>
      </c>
      <c r="AO77" s="102">
        <f>+L77/(L77+L32)*100</f>
        <v>15.659955257270694</v>
      </c>
      <c r="AP77" s="105"/>
      <c r="AQ77" s="102">
        <f>+N77/(N77+N32)*100</f>
        <v>15.483119906868451</v>
      </c>
      <c r="AR77" s="102">
        <f>+O77/(O77+O32)*100</f>
        <v>16.517857142857142</v>
      </c>
      <c r="AS77" s="102">
        <f>+P77/(P77+P32)*100</f>
        <v>14.355231143552311</v>
      </c>
      <c r="AT77" s="105"/>
      <c r="AU77" s="102">
        <f>+R77/(R77+R32)*100</f>
        <v>19.226118500604596</v>
      </c>
      <c r="AV77" s="102">
        <f>+S77/(S77+S32)*100</f>
        <v>24.528301886792452</v>
      </c>
      <c r="AW77" s="102">
        <f>+T77/(T77+T32)*100</f>
        <v>13.647642679900745</v>
      </c>
      <c r="AX77" s="105"/>
      <c r="AY77" s="102">
        <f>+V77/(V77+V32)*100</f>
        <v>6.3414634146341466</v>
      </c>
      <c r="AZ77" s="102">
        <f>+W77/(W77+W32)*100</f>
        <v>9.5607235142118849</v>
      </c>
      <c r="BA77" s="102">
        <f>+X77/(X77+X32)*100</f>
        <v>3.4642032332563506</v>
      </c>
      <c r="BB77" s="142"/>
      <c r="BC77" s="102">
        <f>+Z77/(Z77+Z32)*100</f>
        <v>0</v>
      </c>
      <c r="BD77" s="102">
        <f>+AA77/(AA77+AA32)*100</f>
        <v>0</v>
      </c>
      <c r="BE77" s="102">
        <f>+AB77/(AB77+AB32)*100</f>
        <v>0</v>
      </c>
    </row>
    <row r="78" spans="1:57" ht="15" customHeight="1" x14ac:dyDescent="0.2">
      <c r="A78" s="107" t="s">
        <v>97</v>
      </c>
      <c r="B78" s="263">
        <v>905</v>
      </c>
      <c r="C78" s="263">
        <v>541</v>
      </c>
      <c r="D78" s="263">
        <v>364</v>
      </c>
      <c r="E78" s="263"/>
      <c r="F78" s="263">
        <v>209</v>
      </c>
      <c r="G78" s="263">
        <v>134</v>
      </c>
      <c r="H78" s="263">
        <v>75</v>
      </c>
      <c r="I78" s="263"/>
      <c r="J78" s="263">
        <v>201</v>
      </c>
      <c r="K78" s="263">
        <v>126</v>
      </c>
      <c r="L78" s="263">
        <v>75</v>
      </c>
      <c r="M78" s="263"/>
      <c r="N78" s="263">
        <v>160</v>
      </c>
      <c r="O78" s="263">
        <v>102</v>
      </c>
      <c r="P78" s="263">
        <v>58</v>
      </c>
      <c r="Q78" s="263"/>
      <c r="R78" s="263">
        <v>196</v>
      </c>
      <c r="S78" s="263">
        <v>98</v>
      </c>
      <c r="T78" s="263">
        <v>98</v>
      </c>
      <c r="U78" s="263"/>
      <c r="V78" s="263">
        <v>139</v>
      </c>
      <c r="W78" s="263">
        <v>81</v>
      </c>
      <c r="X78" s="263">
        <v>58</v>
      </c>
      <c r="Y78" s="263"/>
      <c r="Z78" s="263">
        <v>0</v>
      </c>
      <c r="AA78" s="263">
        <v>0</v>
      </c>
      <c r="AB78" s="263">
        <v>0</v>
      </c>
      <c r="AD78" s="107" t="s">
        <v>97</v>
      </c>
      <c r="AE78" s="102">
        <f>+B78/(B78+B33)*100</f>
        <v>30.63642518618822</v>
      </c>
      <c r="AF78" s="102">
        <f>+C78/(C78+C33)*100</f>
        <v>35.686015831134569</v>
      </c>
      <c r="AG78" s="102">
        <f>+D78/(D78+D33)*100</f>
        <v>25.312934631432544</v>
      </c>
      <c r="AH78" s="142"/>
      <c r="AI78" s="102">
        <f>+F78/(F78+F33)*100</f>
        <v>28.9875173370319</v>
      </c>
      <c r="AJ78" s="102">
        <f>+G78/(G78+G33)*100</f>
        <v>34.536082474226802</v>
      </c>
      <c r="AK78" s="102">
        <f>+H78/(H78+H33)*100</f>
        <v>22.522522522522522</v>
      </c>
      <c r="AL78" s="105"/>
      <c r="AM78" s="102">
        <f>+J78/(J78+J33)*100</f>
        <v>32.315112540192928</v>
      </c>
      <c r="AN78" s="102">
        <f>+K78/(K78+K33)*100</f>
        <v>39.87341772151899</v>
      </c>
      <c r="AO78" s="102">
        <f>+L78/(L78+L33)*100</f>
        <v>24.509803921568626</v>
      </c>
      <c r="AP78" s="105"/>
      <c r="AQ78" s="102">
        <f>+N78/(N78+N33)*100</f>
        <v>27.164685908319186</v>
      </c>
      <c r="AR78" s="102">
        <f>+O78/(O78+O33)*100</f>
        <v>34.113712374581937</v>
      </c>
      <c r="AS78" s="102">
        <f>+P78/(P78+P33)*100</f>
        <v>20</v>
      </c>
      <c r="AT78" s="105"/>
      <c r="AU78" s="102">
        <f>+R78/(R78+R33)*100</f>
        <v>40.246406570841891</v>
      </c>
      <c r="AV78" s="102">
        <f>+S78/(S78+S33)*100</f>
        <v>43.946188340807176</v>
      </c>
      <c r="AW78" s="102">
        <f>+T78/(T78+T33)*100</f>
        <v>37.121212121212125</v>
      </c>
      <c r="AX78" s="105"/>
      <c r="AY78" s="102">
        <f>+V78/(V78+V33)*100</f>
        <v>25.981308411214954</v>
      </c>
      <c r="AZ78" s="102">
        <f>+W78/(W78+W33)*100</f>
        <v>27.931034482758619</v>
      </c>
      <c r="BA78" s="102">
        <f>+X78/(X78+X33)*100</f>
        <v>23.673469387755102</v>
      </c>
      <c r="BB78" s="142"/>
      <c r="BC78" s="102">
        <v>0</v>
      </c>
      <c r="BD78" s="102">
        <v>0</v>
      </c>
      <c r="BE78" s="102">
        <v>0</v>
      </c>
    </row>
    <row r="79" spans="1:57" ht="15" customHeight="1" x14ac:dyDescent="0.2">
      <c r="A79" s="107" t="s">
        <v>98</v>
      </c>
      <c r="B79" s="263">
        <v>2218</v>
      </c>
      <c r="C79" s="263">
        <v>1193</v>
      </c>
      <c r="D79" s="263">
        <v>1025</v>
      </c>
      <c r="E79" s="263"/>
      <c r="F79" s="263">
        <v>418</v>
      </c>
      <c r="G79" s="263">
        <v>240</v>
      </c>
      <c r="H79" s="263">
        <v>178</v>
      </c>
      <c r="I79" s="263"/>
      <c r="J79" s="263">
        <v>530</v>
      </c>
      <c r="K79" s="263">
        <v>263</v>
      </c>
      <c r="L79" s="263">
        <v>267</v>
      </c>
      <c r="M79" s="263"/>
      <c r="N79" s="263">
        <v>409</v>
      </c>
      <c r="O79" s="263">
        <v>237</v>
      </c>
      <c r="P79" s="263">
        <v>172</v>
      </c>
      <c r="Q79" s="263"/>
      <c r="R79" s="263">
        <v>506</v>
      </c>
      <c r="S79" s="263">
        <v>252</v>
      </c>
      <c r="T79" s="263">
        <v>254</v>
      </c>
      <c r="U79" s="263"/>
      <c r="V79" s="263">
        <v>355</v>
      </c>
      <c r="W79" s="263">
        <v>201</v>
      </c>
      <c r="X79" s="263">
        <v>154</v>
      </c>
      <c r="Y79" s="263"/>
      <c r="Z79" s="263">
        <v>0</v>
      </c>
      <c r="AA79" s="263">
        <v>0</v>
      </c>
      <c r="AB79" s="263">
        <v>0</v>
      </c>
      <c r="AD79" s="107" t="s">
        <v>98</v>
      </c>
      <c r="AE79" s="102">
        <f>+B79/(B79+B34)*100</f>
        <v>26.581975071907959</v>
      </c>
      <c r="AF79" s="102">
        <f>+C79/(C79+C34)*100</f>
        <v>28.063984944718889</v>
      </c>
      <c r="AG79" s="102">
        <f>+D79/(D79+D34)*100</f>
        <v>25.042755924749571</v>
      </c>
      <c r="AH79" s="142"/>
      <c r="AI79" s="102">
        <f>+F79/(F79+F34)*100</f>
        <v>23.145071982281284</v>
      </c>
      <c r="AJ79" s="102">
        <f>+G79/(G79+G34)*100</f>
        <v>25.210084033613445</v>
      </c>
      <c r="AK79" s="102">
        <f>+H79/(H79+H34)*100</f>
        <v>20.843091334894616</v>
      </c>
      <c r="AL79" s="105"/>
      <c r="AM79" s="102">
        <f>+J79/(J79+J34)*100</f>
        <v>28.479312197743152</v>
      </c>
      <c r="AN79" s="102">
        <f>+K79/(K79+K34)*100</f>
        <v>28.371089536138079</v>
      </c>
      <c r="AO79" s="102">
        <f>+L79/(L79+L34)*100</f>
        <v>28.586723768736615</v>
      </c>
      <c r="AP79" s="105"/>
      <c r="AQ79" s="102">
        <f>+N79/(N79+N34)*100</f>
        <v>23.451834862385322</v>
      </c>
      <c r="AR79" s="102">
        <f>+O79/(O79+O34)*100</f>
        <v>26.245847176079735</v>
      </c>
      <c r="AS79" s="102">
        <f>+P79/(P79+P34)*100</f>
        <v>20.451843043995243</v>
      </c>
      <c r="AT79" s="105"/>
      <c r="AU79" s="102">
        <f>+R79/(R79+R34)*100</f>
        <v>35.508771929824562</v>
      </c>
      <c r="AV79" s="102">
        <f>+S79/(S79+S34)*100</f>
        <v>35.443037974683541</v>
      </c>
      <c r="AW79" s="102">
        <f>+T79/(T79+T34)*100</f>
        <v>35.574229691876752</v>
      </c>
      <c r="AX79" s="105"/>
      <c r="AY79" s="102">
        <f>+V79/(V79+V34)*100</f>
        <v>23.793565683646111</v>
      </c>
      <c r="AZ79" s="102">
        <f>+W79/(W79+W34)*100</f>
        <v>26.8</v>
      </c>
      <c r="BA79" s="102">
        <f>+X79/(X79+X34)*100</f>
        <v>20.754716981132077</v>
      </c>
      <c r="BB79" s="142"/>
      <c r="BC79" s="102">
        <f>+Z79/(Z79+Z34)*100</f>
        <v>0</v>
      </c>
      <c r="BD79" s="102">
        <f>+AA79/(AA79+AA34)*100</f>
        <v>0</v>
      </c>
      <c r="BE79" s="102">
        <f>+AB79/(AB79+AB34)*100</f>
        <v>0</v>
      </c>
    </row>
    <row r="80" spans="1:57" ht="15" customHeight="1" x14ac:dyDescent="0.2">
      <c r="A80" s="107" t="s">
        <v>99</v>
      </c>
      <c r="B80" s="263">
        <v>1104</v>
      </c>
      <c r="C80" s="263">
        <v>688</v>
      </c>
      <c r="D80" s="263">
        <v>416</v>
      </c>
      <c r="E80" s="263"/>
      <c r="F80" s="263">
        <v>187</v>
      </c>
      <c r="G80" s="263">
        <v>114</v>
      </c>
      <c r="H80" s="263">
        <v>73</v>
      </c>
      <c r="I80" s="263"/>
      <c r="J80" s="263">
        <v>318</v>
      </c>
      <c r="K80" s="263">
        <v>193</v>
      </c>
      <c r="L80" s="263">
        <v>125</v>
      </c>
      <c r="M80" s="263"/>
      <c r="N80" s="263">
        <v>233</v>
      </c>
      <c r="O80" s="263">
        <v>135</v>
      </c>
      <c r="P80" s="263">
        <v>98</v>
      </c>
      <c r="Q80" s="263"/>
      <c r="R80" s="263">
        <v>227</v>
      </c>
      <c r="S80" s="263">
        <v>152</v>
      </c>
      <c r="T80" s="263">
        <v>75</v>
      </c>
      <c r="U80" s="263"/>
      <c r="V80" s="263">
        <v>139</v>
      </c>
      <c r="W80" s="263">
        <v>94</v>
      </c>
      <c r="X80" s="263">
        <v>45</v>
      </c>
      <c r="Y80" s="263"/>
      <c r="Z80" s="263">
        <v>0</v>
      </c>
      <c r="AA80" s="263">
        <v>0</v>
      </c>
      <c r="AB80" s="263">
        <v>0</v>
      </c>
      <c r="AD80" s="107" t="s">
        <v>99</v>
      </c>
      <c r="AE80" s="102">
        <f>+B80/(B80+B35)*100</f>
        <v>21.524663677130047</v>
      </c>
      <c r="AF80" s="102">
        <f>+C80/(C80+C35)*100</f>
        <v>27.52</v>
      </c>
      <c r="AG80" s="102">
        <f>+D80/(D80+D35)*100</f>
        <v>15.823507036896158</v>
      </c>
      <c r="AH80" s="142"/>
      <c r="AI80" s="102">
        <f>+F80/(F80+F35)*100</f>
        <v>15.727502102607232</v>
      </c>
      <c r="AJ80" s="102">
        <f>+G80/(G80+G35)*100</f>
        <v>20.284697508896798</v>
      </c>
      <c r="AK80" s="102">
        <f>+H80/(H80+H35)*100</f>
        <v>11.642743221690591</v>
      </c>
      <c r="AL80" s="105"/>
      <c r="AM80" s="102">
        <f>+J80/(J80+J35)*100</f>
        <v>27.461139896373055</v>
      </c>
      <c r="AN80" s="102">
        <f>+K80/(K80+K35)*100</f>
        <v>33.275862068965516</v>
      </c>
      <c r="AO80" s="102">
        <f>+L80/(L80+L35)*100</f>
        <v>21.626297577854672</v>
      </c>
      <c r="AP80" s="105"/>
      <c r="AQ80" s="102">
        <f>+N80/(N80+N35)*100</f>
        <v>21.816479400749063</v>
      </c>
      <c r="AR80" s="102">
        <f>+O80/(O80+O35)*100</f>
        <v>26.522593320235753</v>
      </c>
      <c r="AS80" s="102">
        <f>+P80/(P80+P35)*100</f>
        <v>17.531305903398927</v>
      </c>
      <c r="AT80" s="105"/>
      <c r="AU80" s="102">
        <f>+R80/(R80+R35)*100</f>
        <v>26.002290950744563</v>
      </c>
      <c r="AV80" s="102">
        <f>+S80/(S80+S35)*100</f>
        <v>35.185185185185183</v>
      </c>
      <c r="AW80" s="102">
        <f>+T80/(T80+T35)*100</f>
        <v>17.006802721088434</v>
      </c>
      <c r="AX80" s="105"/>
      <c r="AY80" s="102">
        <f>+V80/(V80+V35)*100</f>
        <v>16.527942925089178</v>
      </c>
      <c r="AZ80" s="102">
        <f>+W80/(W80+W35)*100</f>
        <v>22.541966426858512</v>
      </c>
      <c r="BA80" s="102">
        <f>+X80/(X80+X35)*100</f>
        <v>10.613207547169811</v>
      </c>
      <c r="BB80" s="142"/>
      <c r="BC80" s="102">
        <v>0</v>
      </c>
      <c r="BD80" s="102">
        <v>0</v>
      </c>
      <c r="BE80" s="102">
        <v>0</v>
      </c>
    </row>
    <row r="81" spans="1:57" ht="15" customHeight="1" x14ac:dyDescent="0.2">
      <c r="A81" s="107" t="s">
        <v>100</v>
      </c>
      <c r="B81" s="263">
        <v>345</v>
      </c>
      <c r="C81" s="263">
        <v>213</v>
      </c>
      <c r="D81" s="263">
        <v>132</v>
      </c>
      <c r="E81" s="263"/>
      <c r="F81" s="263">
        <v>84</v>
      </c>
      <c r="G81" s="263">
        <v>48</v>
      </c>
      <c r="H81" s="263">
        <v>36</v>
      </c>
      <c r="I81" s="263"/>
      <c r="J81" s="263">
        <v>69</v>
      </c>
      <c r="K81" s="263">
        <v>47</v>
      </c>
      <c r="L81" s="263">
        <v>22</v>
      </c>
      <c r="M81" s="263"/>
      <c r="N81" s="263">
        <v>72</v>
      </c>
      <c r="O81" s="263">
        <v>49</v>
      </c>
      <c r="P81" s="263">
        <v>23</v>
      </c>
      <c r="Q81" s="263"/>
      <c r="R81" s="263">
        <v>76</v>
      </c>
      <c r="S81" s="263">
        <v>35</v>
      </c>
      <c r="T81" s="263">
        <v>41</v>
      </c>
      <c r="U81" s="263"/>
      <c r="V81" s="263">
        <v>44</v>
      </c>
      <c r="W81" s="263">
        <v>34</v>
      </c>
      <c r="X81" s="263">
        <v>10</v>
      </c>
      <c r="Y81" s="263"/>
      <c r="Z81" s="263">
        <v>0</v>
      </c>
      <c r="AA81" s="263">
        <v>0</v>
      </c>
      <c r="AB81" s="263">
        <v>0</v>
      </c>
      <c r="AD81" s="107" t="s">
        <v>100</v>
      </c>
      <c r="AE81" s="102">
        <f>+B81/(B81+B36)*100</f>
        <v>27.710843373493976</v>
      </c>
      <c r="AF81" s="102">
        <f>+C81/(C81+C36)*100</f>
        <v>35.264900662251655</v>
      </c>
      <c r="AG81" s="102">
        <f>+D81/(D81+D36)*100</f>
        <v>20.592823712948519</v>
      </c>
      <c r="AH81" s="142"/>
      <c r="AI81" s="102">
        <f>+F81/(F81+F36)*100</f>
        <v>27.184466019417474</v>
      </c>
      <c r="AJ81" s="102">
        <f>+G81/(G81+G36)*100</f>
        <v>31.372549019607842</v>
      </c>
      <c r="AK81" s="102">
        <f>+H81/(H81+H36)*100</f>
        <v>23.076923076923077</v>
      </c>
      <c r="AL81" s="105"/>
      <c r="AM81" s="102">
        <f>+J81/(J81+J36)*100</f>
        <v>23.958333333333336</v>
      </c>
      <c r="AN81" s="102">
        <f>+K81/(K81+K36)*100</f>
        <v>31.972789115646261</v>
      </c>
      <c r="AO81" s="102">
        <f>+L81/(L81+L36)*100</f>
        <v>15.602836879432624</v>
      </c>
      <c r="AP81" s="105"/>
      <c r="AQ81" s="102">
        <f>+N81/(N81+N36)*100</f>
        <v>29.268292682926827</v>
      </c>
      <c r="AR81" s="102">
        <f>+O81/(O81+O36)*100</f>
        <v>42.608695652173914</v>
      </c>
      <c r="AS81" s="102">
        <f>+P81/(P81+P36)*100</f>
        <v>17.557251908396946</v>
      </c>
      <c r="AT81" s="105"/>
      <c r="AU81" s="102">
        <f>+R81/(R81+R36)*100</f>
        <v>37.810945273631837</v>
      </c>
      <c r="AV81" s="102">
        <f>+S81/(S81+S36)*100</f>
        <v>42.168674698795186</v>
      </c>
      <c r="AW81" s="102">
        <f>+T81/(T81+T36)*100</f>
        <v>34.745762711864408</v>
      </c>
      <c r="AX81" s="105"/>
      <c r="AY81" s="102">
        <f>+V81/(V81+V36)*100</f>
        <v>21.890547263681594</v>
      </c>
      <c r="AZ81" s="102">
        <f>+W81/(W81+W36)*100</f>
        <v>32.075471698113205</v>
      </c>
      <c r="BA81" s="102">
        <f>+X81/(X81+X36)*100</f>
        <v>10.526315789473683</v>
      </c>
      <c r="BB81" s="142"/>
      <c r="BC81" s="102">
        <v>0</v>
      </c>
      <c r="BD81" s="102">
        <v>0</v>
      </c>
      <c r="BE81" s="102">
        <v>0</v>
      </c>
    </row>
    <row r="82" spans="1:57" ht="15" customHeight="1" x14ac:dyDescent="0.2">
      <c r="A82" s="107" t="s">
        <v>101</v>
      </c>
      <c r="B82" s="263">
        <v>917</v>
      </c>
      <c r="C82" s="263">
        <v>580</v>
      </c>
      <c r="D82" s="263">
        <v>337</v>
      </c>
      <c r="E82" s="263"/>
      <c r="F82" s="263">
        <v>208</v>
      </c>
      <c r="G82" s="263">
        <v>139</v>
      </c>
      <c r="H82" s="263">
        <v>69</v>
      </c>
      <c r="I82" s="263"/>
      <c r="J82" s="263">
        <v>278</v>
      </c>
      <c r="K82" s="263">
        <v>170</v>
      </c>
      <c r="L82" s="263">
        <v>108</v>
      </c>
      <c r="M82" s="263"/>
      <c r="N82" s="263">
        <v>154</v>
      </c>
      <c r="O82" s="263">
        <v>91</v>
      </c>
      <c r="P82" s="263">
        <v>63</v>
      </c>
      <c r="Q82" s="263"/>
      <c r="R82" s="263">
        <v>199</v>
      </c>
      <c r="S82" s="263">
        <v>131</v>
      </c>
      <c r="T82" s="263">
        <v>68</v>
      </c>
      <c r="U82" s="263"/>
      <c r="V82" s="263">
        <v>78</v>
      </c>
      <c r="W82" s="263">
        <v>49</v>
      </c>
      <c r="X82" s="263">
        <v>29</v>
      </c>
      <c r="Y82" s="263"/>
      <c r="Z82" s="263">
        <v>0</v>
      </c>
      <c r="AA82" s="263">
        <v>0</v>
      </c>
      <c r="AB82" s="263">
        <v>0</v>
      </c>
      <c r="AD82" s="107" t="s">
        <v>101</v>
      </c>
      <c r="AE82" s="102">
        <f>+B82/(B82+B37)*100</f>
        <v>21.217029153169829</v>
      </c>
      <c r="AF82" s="102">
        <f>+C82/(C82+C37)*100</f>
        <v>26.568941823179109</v>
      </c>
      <c r="AG82" s="102">
        <f>+D82/(D82+D37)*100</f>
        <v>15.755025712949976</v>
      </c>
      <c r="AH82" s="142"/>
      <c r="AI82" s="102">
        <f>+F82/(F82+F37)*100</f>
        <v>20.392156862745097</v>
      </c>
      <c r="AJ82" s="102">
        <f>+G82/(G82+G37)*100</f>
        <v>26.177024482109228</v>
      </c>
      <c r="AK82" s="102">
        <f>+H82/(H82+H37)*100</f>
        <v>14.110429447852759</v>
      </c>
      <c r="AL82" s="105"/>
      <c r="AM82" s="102">
        <f>+J82/(J82+J37)*100</f>
        <v>26.859903381642514</v>
      </c>
      <c r="AN82" s="102">
        <f>+K82/(K82+K37)*100</f>
        <v>32.319391634980988</v>
      </c>
      <c r="AO82" s="102">
        <f>+L82/(L82+L37)*100</f>
        <v>21.218074656188605</v>
      </c>
      <c r="AP82" s="105"/>
      <c r="AQ82" s="102">
        <f>+N82/(N82+N37)*100</f>
        <v>18.289786223277911</v>
      </c>
      <c r="AR82" s="102">
        <f>+O82/(O82+O37)*100</f>
        <v>22.979797979797979</v>
      </c>
      <c r="AS82" s="102">
        <f>+P82/(P82+P37)*100</f>
        <v>14.125560538116591</v>
      </c>
      <c r="AT82" s="105"/>
      <c r="AU82" s="102">
        <f>+R82/(R82+R37)*100</f>
        <v>28.267045454545453</v>
      </c>
      <c r="AV82" s="102">
        <f>+S82/(S82+S37)*100</f>
        <v>35.309973045822105</v>
      </c>
      <c r="AW82" s="102">
        <f>+T82/(T82+T37)*100</f>
        <v>20.42042042042042</v>
      </c>
      <c r="AX82" s="105"/>
      <c r="AY82" s="102">
        <f>+V82/(V82+V37)*100</f>
        <v>11.206896551724139</v>
      </c>
      <c r="AZ82" s="102">
        <f>+W82/(W82+W37)*100</f>
        <v>14.000000000000002</v>
      </c>
      <c r="BA82" s="102">
        <f>+X82/(X82+X37)*100</f>
        <v>8.3815028901734099</v>
      </c>
      <c r="BB82" s="142"/>
      <c r="BC82" s="102">
        <f>+Z82/(Z82+Z37)*100</f>
        <v>0</v>
      </c>
      <c r="BD82" s="102">
        <f>+AA82/(AA82+AA37)*100</f>
        <v>0</v>
      </c>
      <c r="BE82" s="102">
        <f>+AB82/(AB82+AB37)*100</f>
        <v>0</v>
      </c>
    </row>
    <row r="83" spans="1:57" ht="15" customHeight="1" x14ac:dyDescent="0.2">
      <c r="A83" s="107" t="s">
        <v>102</v>
      </c>
      <c r="B83" s="263">
        <v>131</v>
      </c>
      <c r="C83" s="263">
        <v>86</v>
      </c>
      <c r="D83" s="263">
        <v>45</v>
      </c>
      <c r="E83" s="263"/>
      <c r="F83" s="263">
        <v>25</v>
      </c>
      <c r="G83" s="263">
        <v>15</v>
      </c>
      <c r="H83" s="263">
        <v>10</v>
      </c>
      <c r="I83" s="263"/>
      <c r="J83" s="263">
        <v>48</v>
      </c>
      <c r="K83" s="263">
        <v>33</v>
      </c>
      <c r="L83" s="263">
        <v>15</v>
      </c>
      <c r="M83" s="263"/>
      <c r="N83" s="263">
        <v>24</v>
      </c>
      <c r="O83" s="263">
        <v>16</v>
      </c>
      <c r="P83" s="263">
        <v>8</v>
      </c>
      <c r="Q83" s="263"/>
      <c r="R83" s="263">
        <v>25</v>
      </c>
      <c r="S83" s="263">
        <v>16</v>
      </c>
      <c r="T83" s="263">
        <v>9</v>
      </c>
      <c r="U83" s="263"/>
      <c r="V83" s="263">
        <v>9</v>
      </c>
      <c r="W83" s="263">
        <v>6</v>
      </c>
      <c r="X83" s="263">
        <v>3</v>
      </c>
      <c r="Y83" s="263"/>
      <c r="Z83" s="263">
        <v>0</v>
      </c>
      <c r="AA83" s="263">
        <v>0</v>
      </c>
      <c r="AB83" s="263">
        <v>0</v>
      </c>
      <c r="AD83" s="107" t="s">
        <v>102</v>
      </c>
      <c r="AE83" s="102">
        <f>+B83/(B83+B38)*100</f>
        <v>21.197411003236247</v>
      </c>
      <c r="AF83" s="102">
        <f>+C83/(C83+C38)*100</f>
        <v>27.476038338658149</v>
      </c>
      <c r="AG83" s="102">
        <f>+D83/(D83+D38)*100</f>
        <v>14.754098360655737</v>
      </c>
      <c r="AH83" s="142"/>
      <c r="AI83" s="102">
        <f>+F83/(F83+F38)*100</f>
        <v>21.008403361344538</v>
      </c>
      <c r="AJ83" s="102">
        <f>+G83/(G83+G38)*100</f>
        <v>28.30188679245283</v>
      </c>
      <c r="AK83" s="102">
        <f>+H83/(H83+H38)*100</f>
        <v>15.151515151515152</v>
      </c>
      <c r="AL83" s="105"/>
      <c r="AM83" s="102">
        <f>+J83/(J83+J38)*100</f>
        <v>29.813664596273291</v>
      </c>
      <c r="AN83" s="102">
        <f>+K83/(K83+K38)*100</f>
        <v>36.263736263736263</v>
      </c>
      <c r="AO83" s="102">
        <f>+L83/(L83+L38)*100</f>
        <v>21.428571428571427</v>
      </c>
      <c r="AP83" s="105"/>
      <c r="AQ83" s="102">
        <f>+N83/(N83+N38)*100</f>
        <v>18.320610687022899</v>
      </c>
      <c r="AR83" s="102">
        <f>+O83/(O83+O38)*100</f>
        <v>24.242424242424242</v>
      </c>
      <c r="AS83" s="102">
        <f>+P83/(P83+P38)*100</f>
        <v>12.307692307692308</v>
      </c>
      <c r="AT83" s="105"/>
      <c r="AU83" s="102">
        <f>+R83/(R83+R38)*100</f>
        <v>23.364485981308412</v>
      </c>
      <c r="AV83" s="102">
        <f>+S83/(S83+S38)*100</f>
        <v>30.188679245283019</v>
      </c>
      <c r="AW83" s="102">
        <f>+T83/(T83+T38)*100</f>
        <v>16.666666666666664</v>
      </c>
      <c r="AX83" s="105"/>
      <c r="AY83" s="102">
        <f>+V83/(V83+V38)*100</f>
        <v>9</v>
      </c>
      <c r="AZ83" s="102">
        <f>+W83/(W83+W38)*100</f>
        <v>12</v>
      </c>
      <c r="BA83" s="102">
        <f>+X83/(X83+X38)*100</f>
        <v>6</v>
      </c>
      <c r="BB83" s="142"/>
      <c r="BC83" s="102">
        <v>0</v>
      </c>
      <c r="BD83" s="102">
        <v>0</v>
      </c>
      <c r="BE83" s="102">
        <v>0</v>
      </c>
    </row>
    <row r="84" spans="1:57" ht="15" customHeight="1" x14ac:dyDescent="0.2">
      <c r="A84" s="107" t="s">
        <v>103</v>
      </c>
      <c r="B84" s="263">
        <v>2488</v>
      </c>
      <c r="C84" s="263">
        <v>1455</v>
      </c>
      <c r="D84" s="263">
        <v>1033</v>
      </c>
      <c r="E84" s="263"/>
      <c r="F84" s="263">
        <v>605</v>
      </c>
      <c r="G84" s="263">
        <v>336</v>
      </c>
      <c r="H84" s="263">
        <v>269</v>
      </c>
      <c r="I84" s="263"/>
      <c r="J84" s="263">
        <v>657</v>
      </c>
      <c r="K84" s="263">
        <v>378</v>
      </c>
      <c r="L84" s="263">
        <v>279</v>
      </c>
      <c r="M84" s="263"/>
      <c r="N84" s="263">
        <v>526</v>
      </c>
      <c r="O84" s="263">
        <v>315</v>
      </c>
      <c r="P84" s="263">
        <v>211</v>
      </c>
      <c r="Q84" s="263"/>
      <c r="R84" s="263">
        <v>473</v>
      </c>
      <c r="S84" s="263">
        <v>284</v>
      </c>
      <c r="T84" s="263">
        <v>189</v>
      </c>
      <c r="U84" s="263"/>
      <c r="V84" s="263">
        <v>227</v>
      </c>
      <c r="W84" s="263">
        <v>142</v>
      </c>
      <c r="X84" s="263">
        <v>85</v>
      </c>
      <c r="Y84" s="263"/>
      <c r="Z84" s="263">
        <v>0</v>
      </c>
      <c r="AA84" s="263">
        <v>0</v>
      </c>
      <c r="AB84" s="263">
        <v>0</v>
      </c>
      <c r="AD84" s="107" t="s">
        <v>103</v>
      </c>
      <c r="AE84" s="102">
        <f>+B84/(B84+B39)*100</f>
        <v>25.81984225819842</v>
      </c>
      <c r="AF84" s="102">
        <f>+C84/(C84+C39)*100</f>
        <v>30.528745279060011</v>
      </c>
      <c r="AG84" s="102">
        <f>+D84/(D84+D39)*100</f>
        <v>21.211498973305957</v>
      </c>
      <c r="AH84" s="142"/>
      <c r="AI84" s="102">
        <f>+F84/(F84+F39)*100</f>
        <v>26.651982378854626</v>
      </c>
      <c r="AJ84" s="102">
        <f>+G84/(G84+G39)*100</f>
        <v>29.242819843342037</v>
      </c>
      <c r="AK84" s="102">
        <f>+H84/(H84+H39)*100</f>
        <v>23.996431757359503</v>
      </c>
      <c r="AL84" s="105"/>
      <c r="AM84" s="102">
        <f>+J84/(J84+J39)*100</f>
        <v>29.688206055128784</v>
      </c>
      <c r="AN84" s="102">
        <f>+K84/(K84+K39)*100</f>
        <v>34.42622950819672</v>
      </c>
      <c r="AO84" s="102">
        <f>+L84/(L84+L39)*100</f>
        <v>25.022421524663681</v>
      </c>
      <c r="AP84" s="105"/>
      <c r="AQ84" s="102">
        <f>+N84/(N84+N39)*100</f>
        <v>26.326326326326328</v>
      </c>
      <c r="AR84" s="102">
        <f>+O84/(O84+O39)*100</f>
        <v>31.15727002967359</v>
      </c>
      <c r="AS84" s="102">
        <f>+P84/(P84+P39)*100</f>
        <v>21.377912867274571</v>
      </c>
      <c r="AT84" s="105"/>
      <c r="AU84" s="102">
        <f>+R84/(R84+R39)*100</f>
        <v>28.42548076923077</v>
      </c>
      <c r="AV84" s="102">
        <f>+S84/(S84+S39)*100</f>
        <v>35.903919089759803</v>
      </c>
      <c r="AW84" s="102">
        <f>+T84/(T84+T39)*100</f>
        <v>21.649484536082475</v>
      </c>
      <c r="AX84" s="105"/>
      <c r="AY84" s="102">
        <f>+V84/(V84+V39)*100</f>
        <v>15.709342560553633</v>
      </c>
      <c r="AZ84" s="102">
        <f>+W84/(W84+W39)*100</f>
        <v>20.256776034236804</v>
      </c>
      <c r="BA84" s="102">
        <f>+X84/(X84+X39)*100</f>
        <v>11.424731182795698</v>
      </c>
      <c r="BB84" s="142"/>
      <c r="BC84" s="102">
        <f>+Z84/(Z84+Z39)*100</f>
        <v>0</v>
      </c>
      <c r="BD84" s="102">
        <f>+AA84/(AA84+AA39)*100</f>
        <v>0</v>
      </c>
      <c r="BE84" s="102">
        <f>+AB84/(AB84+AB39)*100</f>
        <v>0</v>
      </c>
    </row>
    <row r="85" spans="1:57" ht="15" customHeight="1" x14ac:dyDescent="0.2">
      <c r="A85" s="107" t="s">
        <v>104</v>
      </c>
      <c r="B85" s="263">
        <v>2033</v>
      </c>
      <c r="C85" s="263">
        <v>1230</v>
      </c>
      <c r="D85" s="263">
        <v>803</v>
      </c>
      <c r="E85" s="263"/>
      <c r="F85" s="263">
        <v>451</v>
      </c>
      <c r="G85" s="263">
        <v>280</v>
      </c>
      <c r="H85" s="263">
        <v>171</v>
      </c>
      <c r="I85" s="263"/>
      <c r="J85" s="263">
        <v>666</v>
      </c>
      <c r="K85" s="263">
        <v>407</v>
      </c>
      <c r="L85" s="263">
        <v>259</v>
      </c>
      <c r="M85" s="263"/>
      <c r="N85" s="263">
        <v>342</v>
      </c>
      <c r="O85" s="263">
        <v>202</v>
      </c>
      <c r="P85" s="263">
        <v>140</v>
      </c>
      <c r="Q85" s="263"/>
      <c r="R85" s="263">
        <v>384</v>
      </c>
      <c r="S85" s="263">
        <v>229</v>
      </c>
      <c r="T85" s="263">
        <v>155</v>
      </c>
      <c r="U85" s="263"/>
      <c r="V85" s="263">
        <v>190</v>
      </c>
      <c r="W85" s="263">
        <v>112</v>
      </c>
      <c r="X85" s="263">
        <v>78</v>
      </c>
      <c r="Y85" s="263"/>
      <c r="Z85" s="263">
        <v>0</v>
      </c>
      <c r="AA85" s="263">
        <v>0</v>
      </c>
      <c r="AB85" s="263">
        <v>0</v>
      </c>
      <c r="AD85" s="107" t="s">
        <v>104</v>
      </c>
      <c r="AE85" s="102">
        <f>+B85/(B85+B40)*100</f>
        <v>22.064250054265251</v>
      </c>
      <c r="AF85" s="102">
        <f>+C85/(C85+C40)*100</f>
        <v>27.1583130933981</v>
      </c>
      <c r="AG85" s="102">
        <f>+D85/(D85+D40)*100</f>
        <v>17.13980789754536</v>
      </c>
      <c r="AH85" s="142"/>
      <c r="AI85" s="102">
        <f>+F85/(F85+F40)*100</f>
        <v>20.77383694150161</v>
      </c>
      <c r="AJ85" s="102">
        <f>+G85/(G85+G40)*100</f>
        <v>26.415094339622641</v>
      </c>
      <c r="AK85" s="102">
        <f>+H85/(H85+H40)*100</f>
        <v>15.391539153915392</v>
      </c>
      <c r="AL85" s="105"/>
      <c r="AM85" s="102">
        <f>+J85/(J85+J40)*100</f>
        <v>30.762124711316396</v>
      </c>
      <c r="AN85" s="102">
        <f>+K85/(K85+K40)*100</f>
        <v>37.305224564619614</v>
      </c>
      <c r="AO85" s="102">
        <f>+L85/(L85+L40)*100</f>
        <v>24.115456238361265</v>
      </c>
      <c r="AP85" s="105"/>
      <c r="AQ85" s="102">
        <f>+N85/(N85+N40)*100</f>
        <v>17.378048780487802</v>
      </c>
      <c r="AR85" s="102">
        <f>+O85/(O85+O40)*100</f>
        <v>20.717948717948715</v>
      </c>
      <c r="AS85" s="102">
        <f>+P85/(P85+P40)*100</f>
        <v>14.098690835850958</v>
      </c>
      <c r="AT85" s="105"/>
      <c r="AU85" s="102">
        <f>+R85/(R85+R40)*100</f>
        <v>25.928426738690074</v>
      </c>
      <c r="AV85" s="102">
        <f>+S85/(S85+S40)*100</f>
        <v>31.761442441054093</v>
      </c>
      <c r="AW85" s="102">
        <f>+T85/(T85+T40)*100</f>
        <v>20.394736842105264</v>
      </c>
      <c r="AX85" s="105"/>
      <c r="AY85" s="102">
        <f>+V85/(V85+V40)*100</f>
        <v>13.456090651558073</v>
      </c>
      <c r="AZ85" s="102">
        <f>+W85/(W85+W40)*100</f>
        <v>16.641901931649329</v>
      </c>
      <c r="BA85" s="102">
        <f>+X85/(X85+X40)*100</f>
        <v>10.554803788903925</v>
      </c>
      <c r="BB85" s="142"/>
      <c r="BC85" s="102">
        <f>+Z85/(Z85+Z40)*100</f>
        <v>0</v>
      </c>
      <c r="BD85" s="102">
        <f>+AA85/(AA85+AA40)*100</f>
        <v>0</v>
      </c>
      <c r="BE85" s="102">
        <f>+AB85/(AB85+AB40)*100</f>
        <v>0</v>
      </c>
    </row>
    <row r="86" spans="1:57" ht="15" customHeight="1" thickBot="1" x14ac:dyDescent="0.25">
      <c r="A86" s="122" t="s">
        <v>105</v>
      </c>
      <c r="B86" s="263">
        <v>424</v>
      </c>
      <c r="C86" s="263">
        <v>229</v>
      </c>
      <c r="D86" s="263">
        <v>195</v>
      </c>
      <c r="E86" s="263"/>
      <c r="F86" s="263">
        <v>80</v>
      </c>
      <c r="G86" s="263">
        <v>39</v>
      </c>
      <c r="H86" s="263">
        <v>41</v>
      </c>
      <c r="I86" s="263"/>
      <c r="J86" s="263">
        <v>115</v>
      </c>
      <c r="K86" s="263">
        <v>68</v>
      </c>
      <c r="L86" s="263">
        <v>47</v>
      </c>
      <c r="M86" s="263"/>
      <c r="N86" s="263">
        <v>111</v>
      </c>
      <c r="O86" s="263">
        <v>58</v>
      </c>
      <c r="P86" s="263">
        <v>53</v>
      </c>
      <c r="Q86" s="263"/>
      <c r="R86" s="263">
        <v>82</v>
      </c>
      <c r="S86" s="263">
        <v>46</v>
      </c>
      <c r="T86" s="263">
        <v>36</v>
      </c>
      <c r="U86" s="263"/>
      <c r="V86" s="263">
        <v>36</v>
      </c>
      <c r="W86" s="263">
        <v>18</v>
      </c>
      <c r="X86" s="263">
        <v>18</v>
      </c>
      <c r="Y86" s="263"/>
      <c r="Z86" s="263">
        <v>0</v>
      </c>
      <c r="AA86" s="263">
        <v>0</v>
      </c>
      <c r="AB86" s="263">
        <v>0</v>
      </c>
      <c r="AD86" s="122" t="s">
        <v>105</v>
      </c>
      <c r="AE86" s="102">
        <f>+B86/(B86+B41)*100</f>
        <v>32.145564821834718</v>
      </c>
      <c r="AF86" s="102">
        <f>+C86/(C86+C41)*100</f>
        <v>32.761087267525035</v>
      </c>
      <c r="AG86" s="102">
        <f>+D86/(D86+D41)*100</f>
        <v>31.451612903225808</v>
      </c>
      <c r="AH86" s="155"/>
      <c r="AI86" s="102">
        <f>+F86/(F86+F41)*100</f>
        <v>25.559105431309902</v>
      </c>
      <c r="AJ86" s="102">
        <f>+G86/(G86+G41)*100</f>
        <v>25</v>
      </c>
      <c r="AK86" s="102">
        <f>+H86/(H86+H41)*100</f>
        <v>26.114649681528661</v>
      </c>
      <c r="AL86" s="100"/>
      <c r="AM86" s="102">
        <f>+J86/(J86+J41)*100</f>
        <v>34.023668639053255</v>
      </c>
      <c r="AN86" s="102">
        <f>+K86/(K86+K41)*100</f>
        <v>34.517766497461928</v>
      </c>
      <c r="AO86" s="102">
        <f>+L86/(L86+L41)*100</f>
        <v>33.333333333333329</v>
      </c>
      <c r="AP86" s="100"/>
      <c r="AQ86" s="102">
        <f>+N86/(N86+N41)*100</f>
        <v>41.573033707865171</v>
      </c>
      <c r="AR86" s="102">
        <f>+O86/(O86+O41)*100</f>
        <v>42.962962962962962</v>
      </c>
      <c r="AS86" s="102">
        <f>+P86/(P86+P41)*100</f>
        <v>40.151515151515149</v>
      </c>
      <c r="AT86" s="100"/>
      <c r="AU86" s="102">
        <f>+R86/(R86+R41)*100</f>
        <v>37.788018433179722</v>
      </c>
      <c r="AV86" s="102">
        <f>+S86/(S86+S41)*100</f>
        <v>41.071428571428569</v>
      </c>
      <c r="AW86" s="102">
        <f>+T86/(T86+T41)*100</f>
        <v>34.285714285714285</v>
      </c>
      <c r="AX86" s="100"/>
      <c r="AY86" s="102">
        <f>+V86/(V86+V41)*100</f>
        <v>19.565217391304348</v>
      </c>
      <c r="AZ86" s="102">
        <f>+W86/(W86+W41)*100</f>
        <v>18.181818181818183</v>
      </c>
      <c r="BA86" s="102">
        <f>+X86/(X86+X41)*100</f>
        <v>21.176470588235293</v>
      </c>
      <c r="BB86" s="155"/>
      <c r="BC86" s="102">
        <v>0</v>
      </c>
      <c r="BD86" s="102">
        <v>0</v>
      </c>
      <c r="BE86" s="102">
        <v>0</v>
      </c>
    </row>
    <row r="87" spans="1:57" ht="15" customHeight="1" x14ac:dyDescent="0.2">
      <c r="A87" s="341" t="s">
        <v>238</v>
      </c>
      <c r="B87" s="341"/>
      <c r="C87" s="341"/>
      <c r="D87" s="341"/>
      <c r="E87" s="341"/>
      <c r="F87" s="341"/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D87" s="341" t="s">
        <v>238</v>
      </c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</row>
    <row r="88" spans="1:57" ht="15" customHeight="1" x14ac:dyDescent="0.2">
      <c r="A88" s="342" t="s">
        <v>224</v>
      </c>
      <c r="B88" s="342"/>
      <c r="C88" s="342"/>
      <c r="D88" s="342"/>
      <c r="E88" s="342"/>
      <c r="F88" s="342"/>
      <c r="G88" s="342"/>
      <c r="H88" s="342"/>
      <c r="I88" s="342"/>
      <c r="J88" s="342"/>
      <c r="K88" s="342"/>
      <c r="L88" s="342"/>
      <c r="M88" s="342"/>
      <c r="N88" s="342"/>
      <c r="O88" s="342"/>
      <c r="P88" s="342"/>
      <c r="Q88" s="342"/>
      <c r="R88" s="342"/>
      <c r="S88" s="342"/>
      <c r="T88" s="342"/>
      <c r="U88" s="342"/>
      <c r="V88" s="342"/>
      <c r="W88" s="342"/>
      <c r="X88" s="342"/>
      <c r="Y88" s="342"/>
      <c r="Z88" s="342"/>
      <c r="AA88" s="342"/>
      <c r="AB88" s="342"/>
      <c r="AD88" s="342" t="s">
        <v>224</v>
      </c>
      <c r="AE88" s="342"/>
      <c r="AF88" s="342"/>
      <c r="AG88" s="342"/>
      <c r="AH88" s="342"/>
      <c r="AI88" s="342"/>
      <c r="AJ88" s="342"/>
      <c r="AK88" s="342"/>
      <c r="AL88" s="342"/>
      <c r="AM88" s="342"/>
      <c r="AN88" s="342"/>
      <c r="AO88" s="342"/>
      <c r="AP88" s="342"/>
      <c r="AQ88" s="342"/>
      <c r="AR88" s="342"/>
      <c r="AS88" s="342"/>
      <c r="AT88" s="342"/>
      <c r="AU88" s="342"/>
      <c r="AV88" s="342"/>
      <c r="AW88" s="342"/>
      <c r="AX88" s="342"/>
      <c r="AY88" s="342"/>
      <c r="AZ88" s="342"/>
      <c r="BA88" s="342"/>
      <c r="BB88" s="342"/>
      <c r="BC88" s="342"/>
      <c r="BD88" s="342"/>
      <c r="BE88" s="342"/>
    </row>
    <row r="89" spans="1:57" ht="15" customHeight="1" x14ac:dyDescent="0.2">
      <c r="AE89" s="157"/>
    </row>
    <row r="90" spans="1:57" ht="15" customHeight="1" x14ac:dyDescent="0.2">
      <c r="AE90" s="157"/>
    </row>
    <row r="91" spans="1:57" ht="15" customHeight="1" x14ac:dyDescent="0.2">
      <c r="AE91" s="157"/>
    </row>
    <row r="92" spans="1:57" ht="15" customHeight="1" x14ac:dyDescent="0.2">
      <c r="AE92" s="157"/>
    </row>
    <row r="93" spans="1:57" ht="15" customHeight="1" x14ac:dyDescent="0.2">
      <c r="AE93" s="157"/>
    </row>
    <row r="94" spans="1:57" ht="15" customHeight="1" x14ac:dyDescent="0.2">
      <c r="AE94" s="157"/>
    </row>
  </sheetData>
  <mergeCells count="68">
    <mergeCell ref="AA1:AB2"/>
    <mergeCell ref="BG1:BH2"/>
    <mergeCell ref="AA45:AB46"/>
    <mergeCell ref="BG45:BH45"/>
    <mergeCell ref="BC55:BE55"/>
    <mergeCell ref="AD51:BE51"/>
    <mergeCell ref="A52:AB52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87:AB87"/>
    <mergeCell ref="AD87:BE87"/>
    <mergeCell ref="A88:AB88"/>
    <mergeCell ref="AD88:BE88"/>
    <mergeCell ref="AI55:AK55"/>
    <mergeCell ref="AM55:AO55"/>
    <mergeCell ref="AQ55:AS55"/>
    <mergeCell ref="AU55:AW55"/>
    <mergeCell ref="AY55:BA55"/>
    <mergeCell ref="R55:T55"/>
    <mergeCell ref="V55:X55"/>
    <mergeCell ref="Z55:AB55"/>
    <mergeCell ref="AD55:AD56"/>
    <mergeCell ref="AE55:AG55"/>
    <mergeCell ref="B10:D10"/>
    <mergeCell ref="F10:H10"/>
    <mergeCell ref="J10:L10"/>
    <mergeCell ref="N10:P10"/>
    <mergeCell ref="A51:AB51"/>
    <mergeCell ref="A49:AB49"/>
    <mergeCell ref="A10:A11"/>
    <mergeCell ref="AD7:BE7"/>
    <mergeCell ref="A8:AB8"/>
    <mergeCell ref="AD8:BE8"/>
    <mergeCell ref="BC10:BE10"/>
    <mergeCell ref="A48:AB48"/>
    <mergeCell ref="AD48:BE48"/>
    <mergeCell ref="AI10:AK10"/>
    <mergeCell ref="AM10:AO10"/>
    <mergeCell ref="AQ10:AS10"/>
    <mergeCell ref="AU10:AW10"/>
    <mergeCell ref="AY10:BA10"/>
    <mergeCell ref="R10:T10"/>
    <mergeCell ref="V10:X10"/>
    <mergeCell ref="Z10:AB10"/>
    <mergeCell ref="AD10:AD11"/>
    <mergeCell ref="AE10:AG10"/>
    <mergeCell ref="AD49:BE49"/>
    <mergeCell ref="A50:AB50"/>
    <mergeCell ref="AD50:BE50"/>
    <mergeCell ref="A42:AB42"/>
    <mergeCell ref="AD42:BE42"/>
    <mergeCell ref="A43:AB43"/>
    <mergeCell ref="AD43:BE43"/>
    <mergeCell ref="AD52:BE52"/>
    <mergeCell ref="A53:AB53"/>
    <mergeCell ref="AD53:BE53"/>
    <mergeCell ref="A55:A56"/>
    <mergeCell ref="B55:D55"/>
    <mergeCell ref="F55:H55"/>
    <mergeCell ref="J55:L55"/>
    <mergeCell ref="N55:P55"/>
  </mergeCells>
  <hyperlinks>
    <hyperlink ref="AD1" r:id="rId1" location="INDICE!A1" display="INDICE"/>
    <hyperlink ref="AA1" r:id="rId2" location="INDICE!A1"/>
    <hyperlink ref="AA1:AB2" location="INDICE!A1" display="INDICE"/>
    <hyperlink ref="BG1" r:id="rId3" location="INDICE!A1"/>
    <hyperlink ref="BG1:BH2" location="INDICE!A1" display="INDICE"/>
    <hyperlink ref="AA45" r:id="rId4" location="INDICE!A1"/>
    <hyperlink ref="AA45:AB46" location="INDICE!A1" display="INDICE"/>
    <hyperlink ref="BG45:BH45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5"/>
  <headerFooter alignWithMargins="0"/>
  <rowBreaks count="1" manualBreakCount="1">
    <brk id="4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sqref="A1:B1"/>
    </sheetView>
  </sheetViews>
  <sheetFormatPr baseColWidth="10" defaultRowHeight="15" customHeight="1" x14ac:dyDescent="0.2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280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314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93396</v>
      </c>
      <c r="C10" s="151">
        <f t="shared" si="0"/>
        <v>46494</v>
      </c>
      <c r="D10" s="151">
        <f t="shared" si="0"/>
        <v>46902</v>
      </c>
      <c r="E10" s="151"/>
      <c r="F10" s="151">
        <f t="shared" ref="F10:H12" si="1">+F16+F22</f>
        <v>17140</v>
      </c>
      <c r="G10" s="151">
        <f t="shared" si="1"/>
        <v>8758</v>
      </c>
      <c r="H10" s="151">
        <f t="shared" si="1"/>
        <v>8382</v>
      </c>
      <c r="I10" s="151"/>
      <c r="J10" s="151">
        <f t="shared" ref="J10:L12" si="2">+J16+J22</f>
        <v>17297</v>
      </c>
      <c r="K10" s="151">
        <f t="shared" si="2"/>
        <v>8880</v>
      </c>
      <c r="L10" s="151">
        <f t="shared" si="2"/>
        <v>8417</v>
      </c>
      <c r="M10" s="151"/>
      <c r="N10" s="151">
        <f t="shared" ref="N10:P12" si="3">+N16+N22</f>
        <v>15512</v>
      </c>
      <c r="O10" s="151">
        <f t="shared" si="3"/>
        <v>7796</v>
      </c>
      <c r="P10" s="151">
        <f t="shared" si="3"/>
        <v>7716</v>
      </c>
      <c r="Q10" s="151"/>
      <c r="R10" s="151">
        <f t="shared" ref="R10:T12" si="4">+R16+R22</f>
        <v>16722</v>
      </c>
      <c r="S10" s="151">
        <f t="shared" si="4"/>
        <v>8141</v>
      </c>
      <c r="T10" s="151">
        <f t="shared" si="4"/>
        <v>8581</v>
      </c>
      <c r="U10" s="151"/>
      <c r="V10" s="151">
        <f t="shared" ref="V10:X12" si="5">+V16+V22</f>
        <v>14107</v>
      </c>
      <c r="W10" s="151">
        <f t="shared" si="5"/>
        <v>6866</v>
      </c>
      <c r="X10" s="151">
        <f t="shared" si="5"/>
        <v>7241</v>
      </c>
      <c r="Y10" s="151"/>
      <c r="Z10" s="151">
        <f t="shared" ref="Z10:AB12" si="6">+Z16+Z22</f>
        <v>12618</v>
      </c>
      <c r="AA10" s="151">
        <f t="shared" si="6"/>
        <v>6053</v>
      </c>
      <c r="AB10" s="151">
        <f t="shared" si="6"/>
        <v>6565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90263</v>
      </c>
      <c r="C11" s="114">
        <f t="shared" si="0"/>
        <v>44650</v>
      </c>
      <c r="D11" s="114">
        <f t="shared" si="0"/>
        <v>45613</v>
      </c>
      <c r="E11" s="114"/>
      <c r="F11" s="114">
        <f t="shared" si="1"/>
        <v>16678</v>
      </c>
      <c r="G11" s="114">
        <f t="shared" si="1"/>
        <v>8440</v>
      </c>
      <c r="H11" s="114">
        <f t="shared" si="1"/>
        <v>8238</v>
      </c>
      <c r="I11" s="114"/>
      <c r="J11" s="114">
        <f t="shared" si="2"/>
        <v>16826</v>
      </c>
      <c r="K11" s="114">
        <f t="shared" si="2"/>
        <v>8586</v>
      </c>
      <c r="L11" s="114">
        <f t="shared" si="2"/>
        <v>8240</v>
      </c>
      <c r="M11" s="114"/>
      <c r="N11" s="114">
        <f t="shared" si="3"/>
        <v>15086</v>
      </c>
      <c r="O11" s="114">
        <f t="shared" si="3"/>
        <v>7524</v>
      </c>
      <c r="P11" s="114">
        <f t="shared" si="3"/>
        <v>7562</v>
      </c>
      <c r="Q11" s="114"/>
      <c r="R11" s="114">
        <f t="shared" si="4"/>
        <v>16005</v>
      </c>
      <c r="S11" s="114">
        <f t="shared" si="4"/>
        <v>7735</v>
      </c>
      <c r="T11" s="114">
        <f t="shared" si="4"/>
        <v>8270</v>
      </c>
      <c r="U11" s="114"/>
      <c r="V11" s="114">
        <f t="shared" si="5"/>
        <v>13553</v>
      </c>
      <c r="W11" s="114">
        <f t="shared" si="5"/>
        <v>6558</v>
      </c>
      <c r="X11" s="114">
        <f t="shared" si="5"/>
        <v>6995</v>
      </c>
      <c r="Y11" s="114"/>
      <c r="Z11" s="114">
        <f t="shared" si="6"/>
        <v>12115</v>
      </c>
      <c r="AA11" s="114">
        <f t="shared" si="6"/>
        <v>5807</v>
      </c>
      <c r="AB11" s="114">
        <f t="shared" si="6"/>
        <v>6308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726</v>
      </c>
      <c r="C12" s="114">
        <f>+C18+C24</f>
        <v>419</v>
      </c>
      <c r="D12" s="114">
        <f>+D18+D24</f>
        <v>307</v>
      </c>
      <c r="E12" s="114"/>
      <c r="F12" s="114">
        <f t="shared" si="1"/>
        <v>146</v>
      </c>
      <c r="G12" s="114">
        <f t="shared" si="1"/>
        <v>86</v>
      </c>
      <c r="H12" s="114">
        <f t="shared" si="1"/>
        <v>60</v>
      </c>
      <c r="I12" s="114"/>
      <c r="J12" s="114">
        <f t="shared" si="2"/>
        <v>147</v>
      </c>
      <c r="K12" s="114">
        <f t="shared" si="2"/>
        <v>81</v>
      </c>
      <c r="L12" s="114">
        <f t="shared" si="2"/>
        <v>66</v>
      </c>
      <c r="M12" s="114"/>
      <c r="N12" s="114">
        <f t="shared" si="3"/>
        <v>129</v>
      </c>
      <c r="O12" s="114">
        <f t="shared" si="3"/>
        <v>75</v>
      </c>
      <c r="P12" s="114">
        <f t="shared" si="3"/>
        <v>54</v>
      </c>
      <c r="Q12" s="114"/>
      <c r="R12" s="114">
        <f t="shared" si="4"/>
        <v>149</v>
      </c>
      <c r="S12" s="114">
        <f t="shared" si="4"/>
        <v>90</v>
      </c>
      <c r="T12" s="114">
        <f t="shared" si="4"/>
        <v>59</v>
      </c>
      <c r="U12" s="114"/>
      <c r="V12" s="114">
        <f t="shared" si="5"/>
        <v>101</v>
      </c>
      <c r="W12" s="114">
        <f t="shared" si="5"/>
        <v>58</v>
      </c>
      <c r="X12" s="114">
        <f t="shared" si="5"/>
        <v>43</v>
      </c>
      <c r="Y12" s="114"/>
      <c r="Z12" s="114">
        <f t="shared" si="6"/>
        <v>54</v>
      </c>
      <c r="AA12" s="114">
        <f t="shared" si="6"/>
        <v>29</v>
      </c>
      <c r="AB12" s="114">
        <f t="shared" si="6"/>
        <v>25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2407</v>
      </c>
      <c r="C13" s="114">
        <f>+C19</f>
        <v>1425</v>
      </c>
      <c r="D13" s="114">
        <f>+D19</f>
        <v>982</v>
      </c>
      <c r="E13" s="114"/>
      <c r="F13" s="114">
        <f>+F19</f>
        <v>316</v>
      </c>
      <c r="G13" s="114">
        <f>+G19</f>
        <v>232</v>
      </c>
      <c r="H13" s="114">
        <f>+H19</f>
        <v>84</v>
      </c>
      <c r="I13" s="114"/>
      <c r="J13" s="114">
        <f>+J19</f>
        <v>324</v>
      </c>
      <c r="K13" s="114">
        <f>+K19</f>
        <v>213</v>
      </c>
      <c r="L13" s="114">
        <f>+L19</f>
        <v>111</v>
      </c>
      <c r="M13" s="114"/>
      <c r="N13" s="114">
        <f>+N19</f>
        <v>297</v>
      </c>
      <c r="O13" s="114">
        <f>+O19</f>
        <v>197</v>
      </c>
      <c r="P13" s="114">
        <f>+P19</f>
        <v>100</v>
      </c>
      <c r="Q13" s="114"/>
      <c r="R13" s="114">
        <f>+R19</f>
        <v>568</v>
      </c>
      <c r="S13" s="114">
        <f>+S19</f>
        <v>316</v>
      </c>
      <c r="T13" s="114">
        <f>+T19</f>
        <v>252</v>
      </c>
      <c r="U13" s="114"/>
      <c r="V13" s="114">
        <f>+V19</f>
        <v>453</v>
      </c>
      <c r="W13" s="114">
        <f>+W19</f>
        <v>250</v>
      </c>
      <c r="X13" s="114">
        <f>+X19</f>
        <v>203</v>
      </c>
      <c r="Y13" s="114"/>
      <c r="Z13" s="114">
        <f>+Z19</f>
        <v>449</v>
      </c>
      <c r="AA13" s="114">
        <f>+AA19</f>
        <v>217</v>
      </c>
      <c r="AB13" s="114">
        <f>+AB19</f>
        <v>232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2">
        <v>63892</v>
      </c>
      <c r="C16" s="262">
        <v>31492</v>
      </c>
      <c r="D16" s="262">
        <v>32400</v>
      </c>
      <c r="E16" s="262"/>
      <c r="F16" s="262">
        <v>10889</v>
      </c>
      <c r="G16" s="262">
        <v>5597</v>
      </c>
      <c r="H16" s="262">
        <v>5292</v>
      </c>
      <c r="I16" s="262"/>
      <c r="J16" s="262">
        <v>11032</v>
      </c>
      <c r="K16" s="262">
        <v>5616</v>
      </c>
      <c r="L16" s="262">
        <v>5416</v>
      </c>
      <c r="M16" s="262"/>
      <c r="N16" s="262">
        <v>9972</v>
      </c>
      <c r="O16" s="262">
        <v>5024</v>
      </c>
      <c r="P16" s="262">
        <v>4948</v>
      </c>
      <c r="Q16" s="262"/>
      <c r="R16" s="262">
        <v>12277</v>
      </c>
      <c r="S16" s="262">
        <v>5859</v>
      </c>
      <c r="T16" s="262">
        <v>6418</v>
      </c>
      <c r="U16" s="262"/>
      <c r="V16" s="262">
        <v>10392</v>
      </c>
      <c r="W16" s="262">
        <v>4954</v>
      </c>
      <c r="X16" s="262">
        <v>5438</v>
      </c>
      <c r="Y16" s="262"/>
      <c r="Z16" s="262">
        <v>9330</v>
      </c>
      <c r="AA16" s="262">
        <v>4442</v>
      </c>
      <c r="AB16" s="262">
        <v>4888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3">
        <v>60759</v>
      </c>
      <c r="C17" s="263">
        <v>29648</v>
      </c>
      <c r="D17" s="263">
        <v>31111</v>
      </c>
      <c r="E17" s="263"/>
      <c r="F17" s="263">
        <v>10427</v>
      </c>
      <c r="G17" s="263">
        <v>5279</v>
      </c>
      <c r="H17" s="263">
        <v>5148</v>
      </c>
      <c r="I17" s="263"/>
      <c r="J17" s="263">
        <v>10561</v>
      </c>
      <c r="K17" s="263">
        <v>5322</v>
      </c>
      <c r="L17" s="263">
        <v>5239</v>
      </c>
      <c r="M17" s="263"/>
      <c r="N17" s="263">
        <v>9546</v>
      </c>
      <c r="O17" s="263">
        <v>4752</v>
      </c>
      <c r="P17" s="263">
        <v>4794</v>
      </c>
      <c r="Q17" s="263"/>
      <c r="R17" s="263">
        <v>11560</v>
      </c>
      <c r="S17" s="263">
        <v>5453</v>
      </c>
      <c r="T17" s="263">
        <v>6107</v>
      </c>
      <c r="U17" s="263"/>
      <c r="V17" s="263">
        <v>9838</v>
      </c>
      <c r="W17" s="263">
        <v>4646</v>
      </c>
      <c r="X17" s="263">
        <v>5192</v>
      </c>
      <c r="Y17" s="263"/>
      <c r="Z17" s="263">
        <v>8827</v>
      </c>
      <c r="AA17" s="263">
        <v>4196</v>
      </c>
      <c r="AB17" s="263">
        <v>4631</v>
      </c>
    </row>
    <row r="18" spans="1:33" ht="15" customHeight="1" x14ac:dyDescent="0.2">
      <c r="A18" s="115" t="s">
        <v>74</v>
      </c>
      <c r="B18" s="263">
        <v>726</v>
      </c>
      <c r="C18" s="263">
        <v>419</v>
      </c>
      <c r="D18" s="263">
        <v>307</v>
      </c>
      <c r="E18" s="263"/>
      <c r="F18" s="263">
        <v>146</v>
      </c>
      <c r="G18" s="263">
        <v>86</v>
      </c>
      <c r="H18" s="263">
        <v>60</v>
      </c>
      <c r="I18" s="263"/>
      <c r="J18" s="263">
        <v>147</v>
      </c>
      <c r="K18" s="263">
        <v>81</v>
      </c>
      <c r="L18" s="263">
        <v>66</v>
      </c>
      <c r="M18" s="263"/>
      <c r="N18" s="263">
        <v>129</v>
      </c>
      <c r="O18" s="263">
        <v>75</v>
      </c>
      <c r="P18" s="263">
        <v>54</v>
      </c>
      <c r="Q18" s="263"/>
      <c r="R18" s="263">
        <v>149</v>
      </c>
      <c r="S18" s="263">
        <v>90</v>
      </c>
      <c r="T18" s="263">
        <v>59</v>
      </c>
      <c r="U18" s="263"/>
      <c r="V18" s="263">
        <v>101</v>
      </c>
      <c r="W18" s="263">
        <v>58</v>
      </c>
      <c r="X18" s="263">
        <v>43</v>
      </c>
      <c r="Y18" s="263"/>
      <c r="Z18" s="263">
        <v>54</v>
      </c>
      <c r="AA18" s="263">
        <v>29</v>
      </c>
      <c r="AB18" s="263">
        <v>25</v>
      </c>
    </row>
    <row r="19" spans="1:33" ht="15" customHeight="1" x14ac:dyDescent="0.2">
      <c r="A19" s="115" t="s">
        <v>245</v>
      </c>
      <c r="B19" s="263">
        <v>2407</v>
      </c>
      <c r="C19" s="263">
        <v>1425</v>
      </c>
      <c r="D19" s="263">
        <v>982</v>
      </c>
      <c r="E19" s="263"/>
      <c r="F19" s="263">
        <v>316</v>
      </c>
      <c r="G19" s="263">
        <v>232</v>
      </c>
      <c r="H19" s="263">
        <v>84</v>
      </c>
      <c r="I19" s="263"/>
      <c r="J19" s="263">
        <v>324</v>
      </c>
      <c r="K19" s="263">
        <v>213</v>
      </c>
      <c r="L19" s="263">
        <v>111</v>
      </c>
      <c r="M19" s="263"/>
      <c r="N19" s="263">
        <v>297</v>
      </c>
      <c r="O19" s="263">
        <v>197</v>
      </c>
      <c r="P19" s="263">
        <v>100</v>
      </c>
      <c r="Q19" s="263"/>
      <c r="R19" s="263">
        <v>568</v>
      </c>
      <c r="S19" s="263">
        <v>316</v>
      </c>
      <c r="T19" s="263">
        <v>252</v>
      </c>
      <c r="U19" s="263"/>
      <c r="V19" s="263">
        <v>453</v>
      </c>
      <c r="W19" s="263">
        <v>250</v>
      </c>
      <c r="X19" s="263">
        <v>203</v>
      </c>
      <c r="Y19" s="263"/>
      <c r="Z19" s="263">
        <v>449</v>
      </c>
      <c r="AA19" s="263">
        <v>217</v>
      </c>
      <c r="AB19" s="263">
        <v>232</v>
      </c>
    </row>
    <row r="20" spans="1:33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3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</row>
    <row r="22" spans="1:33" s="162" customFormat="1" ht="15" customHeight="1" x14ac:dyDescent="0.2">
      <c r="A22" s="136" t="s">
        <v>19</v>
      </c>
      <c r="B22" s="262">
        <v>29504</v>
      </c>
      <c r="C22" s="262">
        <v>15002</v>
      </c>
      <c r="D22" s="262">
        <v>14502</v>
      </c>
      <c r="E22" s="262"/>
      <c r="F22" s="262">
        <v>6251</v>
      </c>
      <c r="G22" s="262">
        <v>3161</v>
      </c>
      <c r="H22" s="262">
        <v>3090</v>
      </c>
      <c r="I22" s="262"/>
      <c r="J22" s="262">
        <v>6265</v>
      </c>
      <c r="K22" s="262">
        <v>3264</v>
      </c>
      <c r="L22" s="262">
        <v>3001</v>
      </c>
      <c r="M22" s="262"/>
      <c r="N22" s="262">
        <v>5540</v>
      </c>
      <c r="O22" s="262">
        <v>2772</v>
      </c>
      <c r="P22" s="262">
        <v>2768</v>
      </c>
      <c r="Q22" s="262"/>
      <c r="R22" s="262">
        <v>4445</v>
      </c>
      <c r="S22" s="262">
        <v>2282</v>
      </c>
      <c r="T22" s="262">
        <v>2163</v>
      </c>
      <c r="U22" s="262"/>
      <c r="V22" s="262">
        <v>3715</v>
      </c>
      <c r="W22" s="262">
        <v>1912</v>
      </c>
      <c r="X22" s="262">
        <v>1803</v>
      </c>
      <c r="Y22" s="262"/>
      <c r="Z22" s="262">
        <v>3288</v>
      </c>
      <c r="AA22" s="262">
        <v>1611</v>
      </c>
      <c r="AB22" s="262">
        <v>1677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3">
        <v>29504</v>
      </c>
      <c r="C23" s="263">
        <v>15002</v>
      </c>
      <c r="D23" s="263">
        <v>14502</v>
      </c>
      <c r="E23" s="263"/>
      <c r="F23" s="263">
        <v>6251</v>
      </c>
      <c r="G23" s="263">
        <v>3161</v>
      </c>
      <c r="H23" s="263">
        <v>3090</v>
      </c>
      <c r="I23" s="263"/>
      <c r="J23" s="263">
        <v>6265</v>
      </c>
      <c r="K23" s="263">
        <v>3264</v>
      </c>
      <c r="L23" s="263">
        <v>3001</v>
      </c>
      <c r="M23" s="263"/>
      <c r="N23" s="263">
        <v>5540</v>
      </c>
      <c r="O23" s="263">
        <v>2772</v>
      </c>
      <c r="P23" s="263">
        <v>2768</v>
      </c>
      <c r="Q23" s="263"/>
      <c r="R23" s="263">
        <v>4445</v>
      </c>
      <c r="S23" s="263">
        <v>2282</v>
      </c>
      <c r="T23" s="263">
        <v>2163</v>
      </c>
      <c r="U23" s="263"/>
      <c r="V23" s="263">
        <v>3715</v>
      </c>
      <c r="W23" s="263">
        <v>1912</v>
      </c>
      <c r="X23" s="263">
        <v>1803</v>
      </c>
      <c r="Y23" s="263"/>
      <c r="Z23" s="263">
        <v>3288</v>
      </c>
      <c r="AA23" s="263">
        <v>1611</v>
      </c>
      <c r="AB23" s="263">
        <v>1677</v>
      </c>
    </row>
    <row r="24" spans="1:33" ht="15" customHeight="1" x14ac:dyDescent="0.2">
      <c r="A24" s="115" t="s">
        <v>74</v>
      </c>
      <c r="B24" s="242">
        <v>0</v>
      </c>
      <c r="C24" s="242">
        <v>0</v>
      </c>
      <c r="D24" s="242">
        <v>0</v>
      </c>
      <c r="E24" s="242"/>
      <c r="F24" s="242">
        <v>0</v>
      </c>
      <c r="G24" s="242">
        <v>0</v>
      </c>
      <c r="H24" s="242">
        <v>0</v>
      </c>
      <c r="I24" s="242"/>
      <c r="J24" s="242">
        <v>0</v>
      </c>
      <c r="K24" s="242">
        <v>0</v>
      </c>
      <c r="L24" s="242">
        <v>0</v>
      </c>
      <c r="M24" s="242"/>
      <c r="N24" s="242">
        <v>0</v>
      </c>
      <c r="O24" s="242">
        <v>0</v>
      </c>
      <c r="P24" s="242">
        <v>0</v>
      </c>
      <c r="Q24" s="242"/>
      <c r="R24" s="242">
        <v>0</v>
      </c>
      <c r="S24" s="242">
        <v>0</v>
      </c>
      <c r="T24" s="242">
        <v>0</v>
      </c>
      <c r="U24" s="242"/>
      <c r="V24" s="242">
        <v>0</v>
      </c>
      <c r="W24" s="242">
        <v>0</v>
      </c>
      <c r="X24" s="242">
        <v>0</v>
      </c>
      <c r="Y24" s="242"/>
      <c r="Z24" s="242">
        <v>0</v>
      </c>
      <c r="AA24" s="242">
        <v>0</v>
      </c>
      <c r="AB24" s="242">
        <v>0</v>
      </c>
    </row>
    <row r="25" spans="1:33" ht="15" customHeight="1" thickBot="1" x14ac:dyDescent="0.25">
      <c r="A25" s="119" t="s">
        <v>245</v>
      </c>
      <c r="B25" s="243">
        <v>0</v>
      </c>
      <c r="C25" s="243">
        <v>0</v>
      </c>
      <c r="D25" s="243">
        <v>0</v>
      </c>
      <c r="E25" s="243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243"/>
      <c r="R25" s="243">
        <v>0</v>
      </c>
      <c r="S25" s="243">
        <v>0</v>
      </c>
      <c r="T25" s="243">
        <v>0</v>
      </c>
      <c r="U25" s="243"/>
      <c r="V25" s="243">
        <v>0</v>
      </c>
      <c r="W25" s="243">
        <v>0</v>
      </c>
      <c r="X25" s="243">
        <v>0</v>
      </c>
      <c r="Y25" s="243"/>
      <c r="Z25" s="243">
        <v>0</v>
      </c>
      <c r="AA25" s="243">
        <v>0</v>
      </c>
      <c r="AB25" s="243"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</sheetData>
  <mergeCells count="16"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  <mergeCell ref="A27:AB2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7" orientation="landscape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49" zoomScaleNormal="100" zoomScaleSheetLayoutView="50" workbookViewId="0">
      <selection sqref="A1:B1"/>
    </sheetView>
  </sheetViews>
  <sheetFormatPr baseColWidth="10" defaultRowHeight="15" customHeight="1" x14ac:dyDescent="0.25"/>
  <cols>
    <col min="1" max="1" width="16.28515625" style="107" customWidth="1"/>
    <col min="2" max="4" width="7.5703125" style="107" customWidth="1"/>
    <col min="5" max="5" width="1.7109375" style="107" customWidth="1"/>
    <col min="6" max="8" width="7.5703125" style="107" customWidth="1"/>
    <col min="9" max="9" width="1.7109375" style="107" customWidth="1"/>
    <col min="10" max="12" width="7.5703125" style="107" customWidth="1"/>
    <col min="13" max="13" width="1.7109375" style="107" customWidth="1"/>
    <col min="14" max="16" width="7.5703125" style="107" customWidth="1"/>
    <col min="17" max="17" width="1.7109375" style="107" customWidth="1"/>
    <col min="18" max="20" width="7.5703125" style="107" customWidth="1"/>
    <col min="21" max="21" width="1.7109375" style="107" customWidth="1"/>
    <col min="22" max="24" width="7.5703125" style="107" customWidth="1"/>
    <col min="25" max="25" width="1.7109375" style="107" customWidth="1"/>
    <col min="26" max="28" width="7.570312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37" t="s">
        <v>466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312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s="170" customFormat="1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s="170" customFormat="1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44" t="s">
        <v>421</v>
      </c>
      <c r="B10" s="344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74504</v>
      </c>
      <c r="C12" s="151">
        <f t="shared" si="0"/>
        <v>35360</v>
      </c>
      <c r="D12" s="151">
        <f t="shared" si="0"/>
        <v>39144</v>
      </c>
      <c r="E12" s="151"/>
      <c r="F12" s="151">
        <f t="shared" ref="F12:H14" si="1">+F18+F24</f>
        <v>13128</v>
      </c>
      <c r="G12" s="151">
        <f t="shared" si="1"/>
        <v>6386</v>
      </c>
      <c r="H12" s="151">
        <f t="shared" si="1"/>
        <v>6742</v>
      </c>
      <c r="I12" s="151"/>
      <c r="J12" s="151">
        <f t="shared" ref="J12:L14" si="2">+J18+J24</f>
        <v>13233</v>
      </c>
      <c r="K12" s="151">
        <f t="shared" si="2"/>
        <v>6483</v>
      </c>
      <c r="L12" s="151">
        <f t="shared" si="2"/>
        <v>6750</v>
      </c>
      <c r="M12" s="151"/>
      <c r="N12" s="151">
        <f t="shared" ref="N12:P14" si="3">+N18+N24</f>
        <v>12660</v>
      </c>
      <c r="O12" s="151">
        <f t="shared" si="3"/>
        <v>6065</v>
      </c>
      <c r="P12" s="151">
        <f t="shared" si="3"/>
        <v>6595</v>
      </c>
      <c r="Q12" s="151"/>
      <c r="R12" s="151">
        <f t="shared" ref="R12:T14" si="4">+R18+R24</f>
        <v>12684</v>
      </c>
      <c r="S12" s="151">
        <f t="shared" si="4"/>
        <v>5806</v>
      </c>
      <c r="T12" s="151">
        <f t="shared" si="4"/>
        <v>6878</v>
      </c>
      <c r="U12" s="151"/>
      <c r="V12" s="151">
        <f t="shared" ref="V12:X14" si="5">+V18+V24</f>
        <v>11469</v>
      </c>
      <c r="W12" s="151">
        <f t="shared" si="5"/>
        <v>5355</v>
      </c>
      <c r="X12" s="151">
        <f t="shared" si="5"/>
        <v>6114</v>
      </c>
      <c r="Y12" s="151"/>
      <c r="Z12" s="151">
        <f t="shared" ref="Z12:AB14" si="6">+Z18+Z24</f>
        <v>11330</v>
      </c>
      <c r="AA12" s="151">
        <f t="shared" si="6"/>
        <v>5265</v>
      </c>
      <c r="AB12" s="151">
        <f t="shared" si="6"/>
        <v>6065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72302</v>
      </c>
      <c r="C13" s="114">
        <f t="shared" si="0"/>
        <v>34087</v>
      </c>
      <c r="D13" s="114">
        <f t="shared" si="0"/>
        <v>38215</v>
      </c>
      <c r="E13" s="114"/>
      <c r="F13" s="114">
        <f t="shared" si="1"/>
        <v>12817</v>
      </c>
      <c r="G13" s="114">
        <f t="shared" si="1"/>
        <v>6180</v>
      </c>
      <c r="H13" s="114">
        <f t="shared" si="1"/>
        <v>6637</v>
      </c>
      <c r="I13" s="114"/>
      <c r="J13" s="114">
        <f t="shared" si="2"/>
        <v>12911</v>
      </c>
      <c r="K13" s="114">
        <f t="shared" si="2"/>
        <v>6286</v>
      </c>
      <c r="L13" s="114">
        <f t="shared" si="2"/>
        <v>6625</v>
      </c>
      <c r="M13" s="114"/>
      <c r="N13" s="114">
        <f t="shared" si="3"/>
        <v>12373</v>
      </c>
      <c r="O13" s="114">
        <f t="shared" si="3"/>
        <v>5888</v>
      </c>
      <c r="P13" s="114">
        <f t="shared" si="3"/>
        <v>6485</v>
      </c>
      <c r="Q13" s="114"/>
      <c r="R13" s="114">
        <f t="shared" si="4"/>
        <v>12238</v>
      </c>
      <c r="S13" s="114">
        <f t="shared" si="4"/>
        <v>5546</v>
      </c>
      <c r="T13" s="114">
        <f t="shared" si="4"/>
        <v>6692</v>
      </c>
      <c r="U13" s="114"/>
      <c r="V13" s="114">
        <f t="shared" si="5"/>
        <v>11046</v>
      </c>
      <c r="W13" s="114">
        <f t="shared" si="5"/>
        <v>5115</v>
      </c>
      <c r="X13" s="114">
        <f t="shared" si="5"/>
        <v>5931</v>
      </c>
      <c r="Y13" s="114"/>
      <c r="Z13" s="114">
        <f t="shared" si="6"/>
        <v>10917</v>
      </c>
      <c r="AA13" s="114">
        <f t="shared" si="6"/>
        <v>5072</v>
      </c>
      <c r="AB13" s="114">
        <f t="shared" si="6"/>
        <v>5845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641</v>
      </c>
      <c r="C14" s="114">
        <f>+C20+C26</f>
        <v>361</v>
      </c>
      <c r="D14" s="114">
        <f>+D20+D26</f>
        <v>280</v>
      </c>
      <c r="E14" s="114"/>
      <c r="F14" s="114">
        <f t="shared" si="1"/>
        <v>129</v>
      </c>
      <c r="G14" s="114">
        <f t="shared" si="1"/>
        <v>74</v>
      </c>
      <c r="H14" s="114">
        <f t="shared" si="1"/>
        <v>55</v>
      </c>
      <c r="I14" s="114"/>
      <c r="J14" s="114">
        <f t="shared" si="2"/>
        <v>116</v>
      </c>
      <c r="K14" s="114">
        <f t="shared" si="2"/>
        <v>65</v>
      </c>
      <c r="L14" s="114">
        <f t="shared" si="2"/>
        <v>51</v>
      </c>
      <c r="M14" s="114"/>
      <c r="N14" s="114">
        <f t="shared" si="3"/>
        <v>113</v>
      </c>
      <c r="O14" s="114">
        <f t="shared" si="3"/>
        <v>61</v>
      </c>
      <c r="P14" s="114">
        <f t="shared" si="3"/>
        <v>52</v>
      </c>
      <c r="Q14" s="114"/>
      <c r="R14" s="114">
        <f t="shared" si="4"/>
        <v>132</v>
      </c>
      <c r="S14" s="114">
        <f t="shared" si="4"/>
        <v>77</v>
      </c>
      <c r="T14" s="114">
        <f t="shared" si="4"/>
        <v>55</v>
      </c>
      <c r="U14" s="114"/>
      <c r="V14" s="114">
        <f t="shared" si="5"/>
        <v>97</v>
      </c>
      <c r="W14" s="114">
        <f t="shared" si="5"/>
        <v>55</v>
      </c>
      <c r="X14" s="114">
        <f t="shared" si="5"/>
        <v>42</v>
      </c>
      <c r="Y14" s="114"/>
      <c r="Z14" s="114">
        <f t="shared" si="6"/>
        <v>54</v>
      </c>
      <c r="AA14" s="114">
        <f t="shared" si="6"/>
        <v>29</v>
      </c>
      <c r="AB14" s="114">
        <f t="shared" si="6"/>
        <v>25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1561</v>
      </c>
      <c r="C15" s="114">
        <f>+C21</f>
        <v>912</v>
      </c>
      <c r="D15" s="114">
        <f>+D21</f>
        <v>649</v>
      </c>
      <c r="E15" s="114"/>
      <c r="F15" s="114">
        <f>+F21</f>
        <v>182</v>
      </c>
      <c r="G15" s="114">
        <f>+G21</f>
        <v>132</v>
      </c>
      <c r="H15" s="114">
        <f>+H21</f>
        <v>50</v>
      </c>
      <c r="I15" s="114"/>
      <c r="J15" s="114">
        <f>+J21</f>
        <v>206</v>
      </c>
      <c r="K15" s="114">
        <f>+K21</f>
        <v>132</v>
      </c>
      <c r="L15" s="114">
        <f>+L21</f>
        <v>74</v>
      </c>
      <c r="M15" s="114"/>
      <c r="N15" s="114">
        <f>+N21</f>
        <v>174</v>
      </c>
      <c r="O15" s="114">
        <f>+O21</f>
        <v>116</v>
      </c>
      <c r="P15" s="114">
        <f>+P21</f>
        <v>58</v>
      </c>
      <c r="Q15" s="114"/>
      <c r="R15" s="114">
        <f>+R21</f>
        <v>314</v>
      </c>
      <c r="S15" s="114">
        <f>+S21</f>
        <v>183</v>
      </c>
      <c r="T15" s="114">
        <f>+T21</f>
        <v>131</v>
      </c>
      <c r="U15" s="114"/>
      <c r="V15" s="114">
        <f>+V21</f>
        <v>326</v>
      </c>
      <c r="W15" s="114">
        <f>+W21</f>
        <v>185</v>
      </c>
      <c r="X15" s="114">
        <f>+X21</f>
        <v>141</v>
      </c>
      <c r="Y15" s="114"/>
      <c r="Z15" s="114">
        <f>+Z21</f>
        <v>359</v>
      </c>
      <c r="AA15" s="114">
        <f>+AA21</f>
        <v>164</v>
      </c>
      <c r="AB15" s="114">
        <f>+AB21</f>
        <v>195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2">
        <v>50736</v>
      </c>
      <c r="C18" s="262">
        <v>23931</v>
      </c>
      <c r="D18" s="262">
        <v>26805</v>
      </c>
      <c r="E18" s="262"/>
      <c r="F18" s="262">
        <v>8212</v>
      </c>
      <c r="G18" s="262">
        <v>4033</v>
      </c>
      <c r="H18" s="262">
        <v>4179</v>
      </c>
      <c r="I18" s="262"/>
      <c r="J18" s="262">
        <v>8372</v>
      </c>
      <c r="K18" s="262">
        <v>4086</v>
      </c>
      <c r="L18" s="262">
        <v>4286</v>
      </c>
      <c r="M18" s="262"/>
      <c r="N18" s="262">
        <v>8143</v>
      </c>
      <c r="O18" s="262">
        <v>3931</v>
      </c>
      <c r="P18" s="262">
        <v>4212</v>
      </c>
      <c r="Q18" s="262"/>
      <c r="R18" s="262">
        <v>9308</v>
      </c>
      <c r="S18" s="262">
        <v>4181</v>
      </c>
      <c r="T18" s="262">
        <v>5127</v>
      </c>
      <c r="U18" s="262"/>
      <c r="V18" s="262">
        <v>8394</v>
      </c>
      <c r="W18" s="262">
        <v>3875</v>
      </c>
      <c r="X18" s="262">
        <v>4519</v>
      </c>
      <c r="Y18" s="262"/>
      <c r="Z18" s="262">
        <v>8307</v>
      </c>
      <c r="AA18" s="262">
        <v>3825</v>
      </c>
      <c r="AB18" s="262">
        <v>4482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3">
        <v>48534</v>
      </c>
      <c r="C19" s="263">
        <v>22658</v>
      </c>
      <c r="D19" s="263">
        <v>25876</v>
      </c>
      <c r="E19" s="263"/>
      <c r="F19" s="263">
        <v>7901</v>
      </c>
      <c r="G19" s="263">
        <v>3827</v>
      </c>
      <c r="H19" s="263">
        <v>4074</v>
      </c>
      <c r="I19" s="263"/>
      <c r="J19" s="263">
        <v>8050</v>
      </c>
      <c r="K19" s="263">
        <v>3889</v>
      </c>
      <c r="L19" s="263">
        <v>4161</v>
      </c>
      <c r="M19" s="263"/>
      <c r="N19" s="263">
        <v>7856</v>
      </c>
      <c r="O19" s="263">
        <v>3754</v>
      </c>
      <c r="P19" s="263">
        <v>4102</v>
      </c>
      <c r="Q19" s="263"/>
      <c r="R19" s="263">
        <v>8862</v>
      </c>
      <c r="S19" s="263">
        <v>3921</v>
      </c>
      <c r="T19" s="263">
        <v>4941</v>
      </c>
      <c r="U19" s="263"/>
      <c r="V19" s="263">
        <v>7971</v>
      </c>
      <c r="W19" s="263">
        <v>3635</v>
      </c>
      <c r="X19" s="263">
        <v>4336</v>
      </c>
      <c r="Y19" s="263"/>
      <c r="Z19" s="263">
        <v>7894</v>
      </c>
      <c r="AA19" s="263">
        <v>3632</v>
      </c>
      <c r="AB19" s="263">
        <v>4262</v>
      </c>
    </row>
    <row r="20" spans="1:33" ht="15" customHeight="1" x14ac:dyDescent="0.2">
      <c r="A20" s="115" t="s">
        <v>74</v>
      </c>
      <c r="B20" s="263">
        <v>641</v>
      </c>
      <c r="C20" s="263">
        <v>361</v>
      </c>
      <c r="D20" s="263">
        <v>280</v>
      </c>
      <c r="E20" s="263"/>
      <c r="F20" s="263">
        <v>129</v>
      </c>
      <c r="G20" s="263">
        <v>74</v>
      </c>
      <c r="H20" s="263">
        <v>55</v>
      </c>
      <c r="I20" s="263"/>
      <c r="J20" s="263">
        <v>116</v>
      </c>
      <c r="K20" s="263">
        <v>65</v>
      </c>
      <c r="L20" s="263">
        <v>51</v>
      </c>
      <c r="M20" s="263"/>
      <c r="N20" s="263">
        <v>113</v>
      </c>
      <c r="O20" s="263">
        <v>61</v>
      </c>
      <c r="P20" s="263">
        <v>52</v>
      </c>
      <c r="Q20" s="263"/>
      <c r="R20" s="263">
        <v>132</v>
      </c>
      <c r="S20" s="263">
        <v>77</v>
      </c>
      <c r="T20" s="263">
        <v>55</v>
      </c>
      <c r="U20" s="263"/>
      <c r="V20" s="263">
        <v>97</v>
      </c>
      <c r="W20" s="263">
        <v>55</v>
      </c>
      <c r="X20" s="263">
        <v>42</v>
      </c>
      <c r="Y20" s="263"/>
      <c r="Z20" s="263">
        <v>54</v>
      </c>
      <c r="AA20" s="263">
        <v>29</v>
      </c>
      <c r="AB20" s="263">
        <v>25</v>
      </c>
    </row>
    <row r="21" spans="1:33" ht="15" customHeight="1" x14ac:dyDescent="0.2">
      <c r="A21" s="115" t="s">
        <v>245</v>
      </c>
      <c r="B21" s="263">
        <v>1561</v>
      </c>
      <c r="C21" s="263">
        <v>912</v>
      </c>
      <c r="D21" s="263">
        <v>649</v>
      </c>
      <c r="E21" s="263"/>
      <c r="F21" s="263">
        <v>182</v>
      </c>
      <c r="G21" s="263">
        <v>132</v>
      </c>
      <c r="H21" s="263">
        <v>50</v>
      </c>
      <c r="I21" s="263"/>
      <c r="J21" s="263">
        <v>206</v>
      </c>
      <c r="K21" s="263">
        <v>132</v>
      </c>
      <c r="L21" s="263">
        <v>74</v>
      </c>
      <c r="M21" s="263"/>
      <c r="N21" s="263">
        <v>174</v>
      </c>
      <c r="O21" s="263">
        <v>116</v>
      </c>
      <c r="P21" s="263">
        <v>58</v>
      </c>
      <c r="Q21" s="263"/>
      <c r="R21" s="263">
        <v>314</v>
      </c>
      <c r="S21" s="263">
        <v>183</v>
      </c>
      <c r="T21" s="263">
        <v>131</v>
      </c>
      <c r="U21" s="263"/>
      <c r="V21" s="263">
        <v>326</v>
      </c>
      <c r="W21" s="263">
        <v>185</v>
      </c>
      <c r="X21" s="263">
        <v>141</v>
      </c>
      <c r="Y21" s="263"/>
      <c r="Z21" s="263">
        <v>359</v>
      </c>
      <c r="AA21" s="263">
        <v>164</v>
      </c>
      <c r="AB21" s="263">
        <v>195</v>
      </c>
    </row>
    <row r="22" spans="1:33" ht="15" customHeight="1" x14ac:dyDescent="0.2">
      <c r="A22" s="115"/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</row>
    <row r="23" spans="1:33" ht="15" customHeight="1" x14ac:dyDescent="0.2">
      <c r="A23" s="124" t="s">
        <v>420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</row>
    <row r="24" spans="1:33" s="123" customFormat="1" ht="15" customHeight="1" x14ac:dyDescent="0.2">
      <c r="A24" s="136" t="s">
        <v>19</v>
      </c>
      <c r="B24" s="262">
        <v>23768</v>
      </c>
      <c r="C24" s="262">
        <v>11429</v>
      </c>
      <c r="D24" s="262">
        <v>12339</v>
      </c>
      <c r="E24" s="262"/>
      <c r="F24" s="262">
        <v>4916</v>
      </c>
      <c r="G24" s="262">
        <v>2353</v>
      </c>
      <c r="H24" s="262">
        <v>2563</v>
      </c>
      <c r="I24" s="262"/>
      <c r="J24" s="262">
        <v>4861</v>
      </c>
      <c r="K24" s="262">
        <v>2397</v>
      </c>
      <c r="L24" s="262">
        <v>2464</v>
      </c>
      <c r="M24" s="262"/>
      <c r="N24" s="262">
        <v>4517</v>
      </c>
      <c r="O24" s="262">
        <v>2134</v>
      </c>
      <c r="P24" s="262">
        <v>2383</v>
      </c>
      <c r="Q24" s="262"/>
      <c r="R24" s="262">
        <v>3376</v>
      </c>
      <c r="S24" s="262">
        <v>1625</v>
      </c>
      <c r="T24" s="262">
        <v>1751</v>
      </c>
      <c r="U24" s="262"/>
      <c r="V24" s="262">
        <v>3075</v>
      </c>
      <c r="W24" s="262">
        <v>1480</v>
      </c>
      <c r="X24" s="262">
        <v>1595</v>
      </c>
      <c r="Y24" s="262"/>
      <c r="Z24" s="262">
        <v>3023</v>
      </c>
      <c r="AA24" s="262">
        <v>1440</v>
      </c>
      <c r="AB24" s="262">
        <v>1583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3">
        <v>23768</v>
      </c>
      <c r="C25" s="263">
        <v>11429</v>
      </c>
      <c r="D25" s="263">
        <v>12339</v>
      </c>
      <c r="E25" s="263"/>
      <c r="F25" s="263">
        <v>4916</v>
      </c>
      <c r="G25" s="263">
        <v>2353</v>
      </c>
      <c r="H25" s="263">
        <v>2563</v>
      </c>
      <c r="I25" s="263"/>
      <c r="J25" s="263">
        <v>4861</v>
      </c>
      <c r="K25" s="263">
        <v>2397</v>
      </c>
      <c r="L25" s="263">
        <v>2464</v>
      </c>
      <c r="M25" s="263"/>
      <c r="N25" s="263">
        <v>4517</v>
      </c>
      <c r="O25" s="263">
        <v>2134</v>
      </c>
      <c r="P25" s="263">
        <v>2383</v>
      </c>
      <c r="Q25" s="263"/>
      <c r="R25" s="263">
        <v>3376</v>
      </c>
      <c r="S25" s="263">
        <v>1625</v>
      </c>
      <c r="T25" s="263">
        <v>1751</v>
      </c>
      <c r="U25" s="263"/>
      <c r="V25" s="263">
        <v>3075</v>
      </c>
      <c r="W25" s="263">
        <v>1480</v>
      </c>
      <c r="X25" s="263">
        <v>1595</v>
      </c>
      <c r="Y25" s="263"/>
      <c r="Z25" s="263">
        <v>3023</v>
      </c>
      <c r="AA25" s="263">
        <v>1440</v>
      </c>
      <c r="AB25" s="263">
        <v>1583</v>
      </c>
    </row>
    <row r="26" spans="1:33" ht="15" customHeight="1" x14ac:dyDescent="0.25">
      <c r="A26" s="115" t="s">
        <v>74</v>
      </c>
      <c r="B26" s="242">
        <v>0</v>
      </c>
      <c r="C26" s="242">
        <v>0</v>
      </c>
      <c r="D26" s="242">
        <v>0</v>
      </c>
      <c r="E26" s="242"/>
      <c r="F26" s="242">
        <v>0</v>
      </c>
      <c r="G26" s="242">
        <v>0</v>
      </c>
      <c r="H26" s="242">
        <v>0</v>
      </c>
      <c r="I26" s="242"/>
      <c r="J26" s="242">
        <v>0</v>
      </c>
      <c r="K26" s="242">
        <v>0</v>
      </c>
      <c r="L26" s="242">
        <v>0</v>
      </c>
      <c r="M26" s="242"/>
      <c r="N26" s="242">
        <v>0</v>
      </c>
      <c r="O26" s="242">
        <v>0</v>
      </c>
      <c r="P26" s="242">
        <v>0</v>
      </c>
      <c r="Q26" s="242"/>
      <c r="R26" s="242">
        <v>0</v>
      </c>
      <c r="S26" s="242">
        <v>0</v>
      </c>
      <c r="T26" s="242">
        <v>0</v>
      </c>
      <c r="U26" s="242"/>
      <c r="V26" s="242">
        <v>0</v>
      </c>
      <c r="W26" s="242">
        <v>0</v>
      </c>
      <c r="X26" s="242">
        <v>0</v>
      </c>
      <c r="Y26" s="242"/>
      <c r="Z26" s="242">
        <v>0</v>
      </c>
      <c r="AA26" s="242">
        <v>0</v>
      </c>
      <c r="AB26" s="242">
        <v>0</v>
      </c>
    </row>
    <row r="27" spans="1:33" ht="15" customHeight="1" x14ac:dyDescent="0.25">
      <c r="A27" s="115" t="s">
        <v>245</v>
      </c>
      <c r="B27" s="242">
        <v>0</v>
      </c>
      <c r="C27" s="242">
        <v>0</v>
      </c>
      <c r="D27" s="242">
        <v>0</v>
      </c>
      <c r="E27" s="242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242"/>
      <c r="R27" s="242">
        <v>0</v>
      </c>
      <c r="S27" s="242">
        <v>0</v>
      </c>
      <c r="T27" s="242">
        <v>0</v>
      </c>
      <c r="U27" s="242"/>
      <c r="V27" s="242">
        <v>0</v>
      </c>
      <c r="W27" s="242">
        <v>0</v>
      </c>
      <c r="X27" s="242">
        <v>0</v>
      </c>
      <c r="Y27" s="242"/>
      <c r="Z27" s="242">
        <v>0</v>
      </c>
      <c r="AA27" s="242">
        <v>0</v>
      </c>
      <c r="AB27" s="242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79.772152982997142</v>
      </c>
      <c r="C31" s="173">
        <f t="shared" ref="C31:D31" si="7">+C12/(C12+C62)*100</f>
        <v>76.052824020303703</v>
      </c>
      <c r="D31" s="173">
        <f t="shared" si="7"/>
        <v>83.459127542535498</v>
      </c>
      <c r="E31" s="173"/>
      <c r="F31" s="173">
        <f>+F12/(F12+F62)*100</f>
        <v>76.592765460910144</v>
      </c>
      <c r="G31" s="173">
        <f t="shared" ref="G31:H31" si="8">+G12/(G12+G62)*100</f>
        <v>72.916190911166936</v>
      </c>
      <c r="H31" s="173">
        <f t="shared" si="8"/>
        <v>80.434263898830821</v>
      </c>
      <c r="I31" s="173"/>
      <c r="J31" s="173">
        <f>+J12/(J12+J62)*100</f>
        <v>76.504596172746716</v>
      </c>
      <c r="K31" s="173">
        <f t="shared" ref="K31:L31" si="9">+K12/(K12+K62)*100</f>
        <v>73.006756756756758</v>
      </c>
      <c r="L31" s="173">
        <f t="shared" si="9"/>
        <v>80.194843768563615</v>
      </c>
      <c r="M31" s="173"/>
      <c r="N31" s="173">
        <f>+N12/(N12+N62)*100</f>
        <v>81.61423414130995</v>
      </c>
      <c r="O31" s="173">
        <f t="shared" ref="O31:P31" si="10">+O12/(O12+O62)*100</f>
        <v>77.796305797845051</v>
      </c>
      <c r="P31" s="173">
        <f t="shared" si="10"/>
        <v>85.471747019180924</v>
      </c>
      <c r="Q31" s="173"/>
      <c r="R31" s="173">
        <f>+R12/(R12+R62)*100</f>
        <v>75.852170792967343</v>
      </c>
      <c r="S31" s="173">
        <f t="shared" ref="S31:T31" si="11">+S12/(S12+S62)*100</f>
        <v>71.318019899275271</v>
      </c>
      <c r="T31" s="173">
        <f t="shared" si="11"/>
        <v>80.153828225148587</v>
      </c>
      <c r="U31" s="173"/>
      <c r="V31" s="173">
        <f>+V12/(V12+V62)*100</f>
        <v>81.300063798114408</v>
      </c>
      <c r="W31" s="173">
        <f t="shared" ref="W31:X31" si="12">+W12/(W12+W62)*100</f>
        <v>77.993009030002909</v>
      </c>
      <c r="X31" s="173">
        <f t="shared" si="12"/>
        <v>84.435851401740095</v>
      </c>
      <c r="Y31" s="173"/>
      <c r="Z31" s="173">
        <f>+Z12/(Z12+Z62)*100</f>
        <v>89.792360120462831</v>
      </c>
      <c r="AA31" s="173">
        <f t="shared" ref="AA31:AB31" si="13">+AA12/(AA12+AA62)*100</f>
        <v>86.981661985792172</v>
      </c>
      <c r="AB31" s="173">
        <f t="shared" si="13"/>
        <v>92.383853769992385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80.101481227080868</v>
      </c>
      <c r="C32" s="125">
        <f t="shared" ref="C32:D32" si="14">+C13/(C13+C63)*100</f>
        <v>76.342665173572229</v>
      </c>
      <c r="D32" s="125">
        <f t="shared" si="14"/>
        <v>83.780939644399623</v>
      </c>
      <c r="E32" s="125"/>
      <c r="F32" s="125">
        <f>+F13/(F13+F63)*100</f>
        <v>76.849742175320785</v>
      </c>
      <c r="G32" s="125">
        <f t="shared" ref="G32:H32" si="15">+G13/(G13+G63)*100</f>
        <v>73.222748815165872</v>
      </c>
      <c r="H32" s="125">
        <f t="shared" si="15"/>
        <v>80.565671279436756</v>
      </c>
      <c r="I32" s="125"/>
      <c r="J32" s="125">
        <f>+J13/(J13+J63)*100</f>
        <v>76.732437893735877</v>
      </c>
      <c r="K32" s="125">
        <f t="shared" ref="K32:L32" si="16">+K13/(K13+K63)*100</f>
        <v>73.212205916608426</v>
      </c>
      <c r="L32" s="125">
        <f t="shared" si="16"/>
        <v>80.400485436893206</v>
      </c>
      <c r="M32" s="125"/>
      <c r="N32" s="125">
        <f>+N13/(N13+N63)*100</f>
        <v>82.016439082593124</v>
      </c>
      <c r="O32" s="125">
        <f t="shared" ref="O32:P32" si="17">+O13/(O13+O63)*100</f>
        <v>78.256246677299316</v>
      </c>
      <c r="P32" s="125">
        <f t="shared" si="17"/>
        <v>85.757736048664384</v>
      </c>
      <c r="Q32" s="125"/>
      <c r="R32" s="125">
        <f>+R13/(R13+R63)*100</f>
        <v>76.463605123398935</v>
      </c>
      <c r="S32" s="125">
        <f t="shared" ref="S32:T32" si="18">+S13/(S13+S63)*100</f>
        <v>71.700064641241113</v>
      </c>
      <c r="T32" s="125">
        <f t="shared" si="18"/>
        <v>80.918984280532044</v>
      </c>
      <c r="U32" s="125"/>
      <c r="V32" s="125">
        <f>+V13/(V13+V63)*100</f>
        <v>81.502250424260311</v>
      </c>
      <c r="W32" s="125">
        <f t="shared" ref="W32:X32" si="19">+W13/(W13+W63)*100</f>
        <v>77.996340347666973</v>
      </c>
      <c r="X32" s="125">
        <f t="shared" si="19"/>
        <v>84.789135096497503</v>
      </c>
      <c r="Y32" s="125"/>
      <c r="Z32" s="125">
        <f>+Z13/(Z13+Z63)*100</f>
        <v>90.111432108955839</v>
      </c>
      <c r="AA32" s="125">
        <f t="shared" ref="AA32:AB32" si="20">+AA13/(AA13+AA63)*100</f>
        <v>87.342862063027383</v>
      </c>
      <c r="AB32" s="125">
        <f t="shared" si="20"/>
        <v>92.660114140773615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 t="shared" ref="B33:D34" si="21">+B14/(B14+B64)*100</f>
        <v>88.292011019283748</v>
      </c>
      <c r="C33" s="125">
        <f t="shared" si="21"/>
        <v>86.157517899761331</v>
      </c>
      <c r="D33" s="125">
        <f t="shared" si="21"/>
        <v>91.205211726384363</v>
      </c>
      <c r="E33" s="125"/>
      <c r="F33" s="125">
        <f t="shared" ref="F33:H33" si="22">+F14/(F14+F64)*100</f>
        <v>88.356164383561648</v>
      </c>
      <c r="G33" s="125">
        <f t="shared" si="22"/>
        <v>86.04651162790698</v>
      </c>
      <c r="H33" s="125">
        <f t="shared" si="22"/>
        <v>91.666666666666657</v>
      </c>
      <c r="I33" s="125"/>
      <c r="J33" s="125">
        <f t="shared" ref="J33:L33" si="23">+J14/(J14+J64)*100</f>
        <v>78.911564625850332</v>
      </c>
      <c r="K33" s="125">
        <f t="shared" si="23"/>
        <v>80.246913580246911</v>
      </c>
      <c r="L33" s="125">
        <f t="shared" si="23"/>
        <v>77.272727272727266</v>
      </c>
      <c r="M33" s="125"/>
      <c r="N33" s="125">
        <f t="shared" ref="N33:P33" si="24">+N14/(N14+N64)*100</f>
        <v>87.596899224806208</v>
      </c>
      <c r="O33" s="125">
        <f t="shared" si="24"/>
        <v>81.333333333333329</v>
      </c>
      <c r="P33" s="125">
        <f t="shared" si="24"/>
        <v>96.296296296296291</v>
      </c>
      <c r="Q33" s="125"/>
      <c r="R33" s="125">
        <f t="shared" ref="R33:T33" si="25">+R14/(R14+R64)*100</f>
        <v>88.590604026845639</v>
      </c>
      <c r="S33" s="125">
        <f t="shared" si="25"/>
        <v>85.555555555555557</v>
      </c>
      <c r="T33" s="125">
        <f t="shared" si="25"/>
        <v>93.220338983050837</v>
      </c>
      <c r="U33" s="125"/>
      <c r="V33" s="125">
        <f t="shared" ref="V33:X33" si="26">+V14/(V14+V64)*100</f>
        <v>96.039603960396036</v>
      </c>
      <c r="W33" s="125">
        <f t="shared" si="26"/>
        <v>94.827586206896555</v>
      </c>
      <c r="X33" s="125">
        <f t="shared" si="26"/>
        <v>97.674418604651152</v>
      </c>
      <c r="Y33" s="125"/>
      <c r="Z33" s="125">
        <f t="shared" ref="Z33:AB33" si="27">+Z14/(Z14+Z64)*100</f>
        <v>100</v>
      </c>
      <c r="AA33" s="125">
        <f t="shared" si="27"/>
        <v>100</v>
      </c>
      <c r="AB33" s="125">
        <f t="shared" si="27"/>
        <v>100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21"/>
        <v>64.852513502285007</v>
      </c>
      <c r="C34" s="125">
        <f t="shared" si="21"/>
        <v>64</v>
      </c>
      <c r="D34" s="125">
        <f t="shared" si="21"/>
        <v>66.089613034623213</v>
      </c>
      <c r="E34" s="125"/>
      <c r="F34" s="125">
        <f t="shared" ref="F34:H34" si="28">+F15/(F15+F65)*100</f>
        <v>57.594936708860757</v>
      </c>
      <c r="G34" s="125">
        <f t="shared" si="28"/>
        <v>56.896551724137936</v>
      </c>
      <c r="H34" s="125">
        <f t="shared" si="28"/>
        <v>59.523809523809526</v>
      </c>
      <c r="I34" s="125"/>
      <c r="J34" s="125">
        <f t="shared" ref="J34:L34" si="29">+J15/(J15+J65)*100</f>
        <v>63.580246913580254</v>
      </c>
      <c r="K34" s="125">
        <f t="shared" si="29"/>
        <v>61.971830985915489</v>
      </c>
      <c r="L34" s="125">
        <f t="shared" si="29"/>
        <v>66.666666666666657</v>
      </c>
      <c r="M34" s="125"/>
      <c r="N34" s="125">
        <f t="shared" ref="N34:P34" si="30">+N15/(N15+N65)*100</f>
        <v>58.585858585858588</v>
      </c>
      <c r="O34" s="125">
        <f t="shared" si="30"/>
        <v>58.883248730964468</v>
      </c>
      <c r="P34" s="125">
        <f t="shared" si="30"/>
        <v>57.999999999999993</v>
      </c>
      <c r="Q34" s="125"/>
      <c r="R34" s="125">
        <f t="shared" ref="R34:T34" si="31">+R15/(R15+R65)*100</f>
        <v>55.281690140845072</v>
      </c>
      <c r="S34" s="125">
        <f t="shared" si="31"/>
        <v>57.911392405063289</v>
      </c>
      <c r="T34" s="125">
        <f t="shared" si="31"/>
        <v>51.984126984126988</v>
      </c>
      <c r="U34" s="125"/>
      <c r="V34" s="125">
        <f t="shared" ref="V34:X34" si="32">+V15/(V15+V65)*100</f>
        <v>71.964679911699776</v>
      </c>
      <c r="W34" s="125">
        <f t="shared" si="32"/>
        <v>74</v>
      </c>
      <c r="X34" s="125">
        <f t="shared" si="32"/>
        <v>69.458128078817737</v>
      </c>
      <c r="Y34" s="125"/>
      <c r="Z34" s="125">
        <f t="shared" ref="Z34:AB34" si="33">+Z15/(Z15+Z65)*100</f>
        <v>79.955456570155903</v>
      </c>
      <c r="AA34" s="125">
        <f t="shared" si="33"/>
        <v>75.576036866359445</v>
      </c>
      <c r="AB34" s="125">
        <f t="shared" si="33"/>
        <v>84.051724137931032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79.409002692042819</v>
      </c>
      <c r="C37" s="173">
        <f t="shared" ref="C37:D37" si="34">+C18/(C18+C68)*100</f>
        <v>75.990727803886699</v>
      </c>
      <c r="D37" s="173">
        <f t="shared" si="34"/>
        <v>82.731481481481481</v>
      </c>
      <c r="E37" s="173"/>
      <c r="F37" s="173">
        <f>+F18/(F18+F68)*100</f>
        <v>75.415556984112413</v>
      </c>
      <c r="G37" s="173">
        <f t="shared" ref="G37:H37" si="35">+G18/(G18+G68)*100</f>
        <v>72.056458817223515</v>
      </c>
      <c r="H37" s="173">
        <f t="shared" si="35"/>
        <v>78.968253968253961</v>
      </c>
      <c r="I37" s="173"/>
      <c r="J37" s="173">
        <f>+J18/(J18+J68)*100</f>
        <v>75.888324873096451</v>
      </c>
      <c r="K37" s="173">
        <f t="shared" ref="K37:L37" si="36">+K18/(K18+K68)*100</f>
        <v>72.756410256410248</v>
      </c>
      <c r="L37" s="173">
        <f t="shared" si="36"/>
        <v>79.135893648449041</v>
      </c>
      <c r="M37" s="173"/>
      <c r="N37" s="173">
        <f>+N18/(N18+N68)*100</f>
        <v>81.658644203770564</v>
      </c>
      <c r="O37" s="173">
        <f t="shared" ref="O37:P37" si="37">+O18/(O18+O68)*100</f>
        <v>78.244426751592357</v>
      </c>
      <c r="P37" s="173">
        <f t="shared" si="37"/>
        <v>85.125303152789002</v>
      </c>
      <c r="Q37" s="173"/>
      <c r="R37" s="173">
        <f>+R18/(R18+R68)*100</f>
        <v>75.816567565366128</v>
      </c>
      <c r="S37" s="173">
        <f t="shared" ref="S37:T37" si="38">+S18/(S18+S68)*100</f>
        <v>71.360300392558457</v>
      </c>
      <c r="T37" s="173">
        <f t="shared" si="38"/>
        <v>79.884699283265817</v>
      </c>
      <c r="U37" s="173"/>
      <c r="V37" s="173">
        <f>+V18/(V18+V68)*100</f>
        <v>80.773672055427255</v>
      </c>
      <c r="W37" s="173">
        <f t="shared" ref="W37:X37" si="39">+W18/(W18+W68)*100</f>
        <v>78.219620508679853</v>
      </c>
      <c r="X37" s="173">
        <f t="shared" si="39"/>
        <v>83.100404560500181</v>
      </c>
      <c r="Y37" s="173"/>
      <c r="Z37" s="173">
        <f>+Z18/(Z18+Z68)*100</f>
        <v>89.035369774919616</v>
      </c>
      <c r="AA37" s="173">
        <f t="shared" ref="AA37:AB37" si="40">+AA18/(AA18+AA68)*100</f>
        <v>86.109860423232774</v>
      </c>
      <c r="AB37" s="173">
        <f t="shared" si="40"/>
        <v>91.693944353518816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79.879524021132681</v>
      </c>
      <c r="C38" s="125">
        <f t="shared" ref="C38:D38" si="41">+C19/(C19+C69)*100</f>
        <v>76.423367512142477</v>
      </c>
      <c r="D38" s="125">
        <f t="shared" si="41"/>
        <v>83.173154189836396</v>
      </c>
      <c r="E38" s="129"/>
      <c r="F38" s="125">
        <f>+F19/(F19+F69)*100</f>
        <v>75.774431763690416</v>
      </c>
      <c r="G38" s="125">
        <f t="shared" ref="G38:H38" si="42">+G19/(G19+G69)*100</f>
        <v>72.494790680053043</v>
      </c>
      <c r="H38" s="125">
        <f t="shared" si="42"/>
        <v>79.137529137529143</v>
      </c>
      <c r="I38" s="129"/>
      <c r="J38" s="125">
        <f>+J19/(J19+J69)*100</f>
        <v>76.223842439162965</v>
      </c>
      <c r="K38" s="125">
        <f t="shared" ref="K38:L38" si="43">+K19/(K19+K69)*100</f>
        <v>73.074032318677183</v>
      </c>
      <c r="L38" s="125">
        <f t="shared" si="43"/>
        <v>79.423554113380419</v>
      </c>
      <c r="M38" s="129"/>
      <c r="N38" s="125">
        <f>+N19/(N19+N69)*100</f>
        <v>82.296249738110205</v>
      </c>
      <c r="O38" s="125">
        <f t="shared" ref="O38:P38" si="44">+O19/(O19+O69)*100</f>
        <v>78.998316498316498</v>
      </c>
      <c r="P38" s="125">
        <f t="shared" si="44"/>
        <v>85.565289945765542</v>
      </c>
      <c r="Q38" s="129"/>
      <c r="R38" s="125">
        <f>+R19/(R19+R69)*100</f>
        <v>76.660899653979243</v>
      </c>
      <c r="S38" s="125">
        <f t="shared" ref="S38:T38" si="45">+S19/(S19+S69)*100</f>
        <v>71.905373189070232</v>
      </c>
      <c r="T38" s="125">
        <f t="shared" si="45"/>
        <v>80.907155722940885</v>
      </c>
      <c r="U38" s="129"/>
      <c r="V38" s="125">
        <f>+V19/(V19+V69)*100</f>
        <v>81.022565562106124</v>
      </c>
      <c r="W38" s="125">
        <f t="shared" ref="W38:X38" si="46">+W19/(W19+W69)*100</f>
        <v>78.239345673697798</v>
      </c>
      <c r="X38" s="125">
        <f t="shared" si="46"/>
        <v>83.5130970724191</v>
      </c>
      <c r="Y38" s="129"/>
      <c r="Z38" s="125">
        <f>+Z19/(Z19+Z69)*100</f>
        <v>89.430157471394594</v>
      </c>
      <c r="AA38" s="125">
        <f t="shared" ref="AA38:AB38" si="47">+AA19/(AA19+AA69)*100</f>
        <v>86.558627264061002</v>
      </c>
      <c r="AB38" s="125">
        <f t="shared" si="47"/>
        <v>92.031958540272072</v>
      </c>
    </row>
    <row r="39" spans="1:33" ht="15" customHeight="1" x14ac:dyDescent="0.25">
      <c r="A39" s="107" t="s">
        <v>74</v>
      </c>
      <c r="B39" s="125">
        <f t="shared" ref="B39:D39" si="48">+B20/(B20+B70)*100</f>
        <v>88.292011019283748</v>
      </c>
      <c r="C39" s="125">
        <f t="shared" si="48"/>
        <v>86.157517899761331</v>
      </c>
      <c r="D39" s="125">
        <f t="shared" si="48"/>
        <v>91.205211726384363</v>
      </c>
      <c r="E39" s="129"/>
      <c r="F39" s="125">
        <f t="shared" ref="F39:H39" si="49">+F20/(F20+F70)*100</f>
        <v>88.356164383561648</v>
      </c>
      <c r="G39" s="125">
        <f t="shared" si="49"/>
        <v>86.04651162790698</v>
      </c>
      <c r="H39" s="125">
        <f t="shared" si="49"/>
        <v>91.666666666666657</v>
      </c>
      <c r="I39" s="129"/>
      <c r="J39" s="125">
        <f t="shared" ref="J39:L39" si="50">+J20/(J20+J70)*100</f>
        <v>78.911564625850332</v>
      </c>
      <c r="K39" s="125">
        <f t="shared" si="50"/>
        <v>80.246913580246911</v>
      </c>
      <c r="L39" s="125">
        <f t="shared" si="50"/>
        <v>77.272727272727266</v>
      </c>
      <c r="M39" s="129"/>
      <c r="N39" s="125">
        <f t="shared" ref="N39:P39" si="51">+N20/(N20+N70)*100</f>
        <v>87.596899224806208</v>
      </c>
      <c r="O39" s="125">
        <f t="shared" si="51"/>
        <v>81.333333333333329</v>
      </c>
      <c r="P39" s="125">
        <f t="shared" si="51"/>
        <v>96.296296296296291</v>
      </c>
      <c r="Q39" s="129"/>
      <c r="R39" s="125">
        <f t="shared" ref="R39:T39" si="52">+R20/(R20+R70)*100</f>
        <v>88.590604026845639</v>
      </c>
      <c r="S39" s="125">
        <f t="shared" si="52"/>
        <v>85.555555555555557</v>
      </c>
      <c r="T39" s="125">
        <f t="shared" si="52"/>
        <v>93.220338983050837</v>
      </c>
      <c r="U39" s="129"/>
      <c r="V39" s="125">
        <f t="shared" ref="V39:X39" si="53">+V20/(V20+V70)*100</f>
        <v>96.039603960396036</v>
      </c>
      <c r="W39" s="125">
        <f t="shared" si="53"/>
        <v>94.827586206896555</v>
      </c>
      <c r="X39" s="125">
        <f t="shared" si="53"/>
        <v>97.674418604651152</v>
      </c>
      <c r="Y39" s="129"/>
      <c r="Z39" s="125">
        <f t="shared" ref="Z39:AB39" si="54">+Z20/(Z20+Z70)*100</f>
        <v>100</v>
      </c>
      <c r="AA39" s="125">
        <f t="shared" si="54"/>
        <v>100</v>
      </c>
      <c r="AB39" s="125">
        <f t="shared" si="54"/>
        <v>100</v>
      </c>
    </row>
    <row r="40" spans="1:33" ht="15" customHeight="1" x14ac:dyDescent="0.25">
      <c r="A40" s="107" t="s">
        <v>245</v>
      </c>
      <c r="B40" s="125">
        <f t="shared" ref="B40:D40" si="55">+B21/(B21+B71)*100</f>
        <v>64.852513502285007</v>
      </c>
      <c r="C40" s="125">
        <f t="shared" si="55"/>
        <v>64</v>
      </c>
      <c r="D40" s="125">
        <f t="shared" si="55"/>
        <v>66.089613034623213</v>
      </c>
      <c r="E40" s="129"/>
      <c r="F40" s="125">
        <f t="shared" ref="F40:H40" si="56">+F21/(F21+F71)*100</f>
        <v>57.594936708860757</v>
      </c>
      <c r="G40" s="125">
        <f t="shared" si="56"/>
        <v>56.896551724137936</v>
      </c>
      <c r="H40" s="125">
        <f t="shared" si="56"/>
        <v>59.523809523809526</v>
      </c>
      <c r="I40" s="129"/>
      <c r="J40" s="125">
        <f t="shared" ref="J40:L40" si="57">+J21/(J21+J71)*100</f>
        <v>63.580246913580254</v>
      </c>
      <c r="K40" s="125">
        <f t="shared" si="57"/>
        <v>61.971830985915489</v>
      </c>
      <c r="L40" s="125">
        <f t="shared" si="57"/>
        <v>66.666666666666657</v>
      </c>
      <c r="M40" s="129"/>
      <c r="N40" s="125">
        <f t="shared" ref="N40:P40" si="58">+N21/(N21+N71)*100</f>
        <v>58.585858585858588</v>
      </c>
      <c r="O40" s="125">
        <f t="shared" si="58"/>
        <v>58.883248730964468</v>
      </c>
      <c r="P40" s="125">
        <f t="shared" si="58"/>
        <v>57.999999999999993</v>
      </c>
      <c r="Q40" s="129"/>
      <c r="R40" s="125">
        <f t="shared" ref="R40:T40" si="59">+R21/(R21+R71)*100</f>
        <v>55.281690140845072</v>
      </c>
      <c r="S40" s="125">
        <f t="shared" si="59"/>
        <v>57.911392405063289</v>
      </c>
      <c r="T40" s="125">
        <f t="shared" si="59"/>
        <v>51.984126984126988</v>
      </c>
      <c r="U40" s="129"/>
      <c r="V40" s="125">
        <f t="shared" ref="V40:X40" si="60">+V21/(V21+V71)*100</f>
        <v>71.964679911699776</v>
      </c>
      <c r="W40" s="125">
        <f t="shared" si="60"/>
        <v>74</v>
      </c>
      <c r="X40" s="125">
        <f t="shared" si="60"/>
        <v>69.458128078817737</v>
      </c>
      <c r="Y40" s="129"/>
      <c r="Z40" s="125">
        <f t="shared" ref="Z40:AB40" si="61">+Z21/(Z21+Z71)*100</f>
        <v>79.955456570155903</v>
      </c>
      <c r="AA40" s="125">
        <f t="shared" si="61"/>
        <v>75.576036866359445</v>
      </c>
      <c r="AB40" s="125">
        <f t="shared" si="61"/>
        <v>84.051724137931032</v>
      </c>
    </row>
    <row r="41" spans="1:33" ht="15" customHeight="1" x14ac:dyDescent="0.25">
      <c r="B41" s="125"/>
      <c r="C41" s="125"/>
      <c r="D41" s="125"/>
      <c r="E41" s="129"/>
      <c r="F41" s="125"/>
      <c r="G41" s="125"/>
      <c r="H41" s="125"/>
      <c r="I41" s="129"/>
      <c r="J41" s="125"/>
      <c r="K41" s="125"/>
      <c r="L41" s="125"/>
      <c r="M41" s="129"/>
      <c r="N41" s="125"/>
      <c r="O41" s="125"/>
      <c r="P41" s="125"/>
      <c r="Q41" s="129"/>
      <c r="R41" s="125"/>
      <c r="S41" s="125"/>
      <c r="T41" s="125"/>
      <c r="U41" s="129"/>
      <c r="V41" s="125"/>
      <c r="W41" s="125"/>
      <c r="X41" s="125"/>
      <c r="Y41" s="129"/>
      <c r="Z41" s="125"/>
      <c r="AA41" s="125"/>
      <c r="AB41" s="125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80.558568329718</v>
      </c>
      <c r="C43" s="173">
        <f t="shared" ref="C43:D43" si="62">+C24/(C24+C74)*100</f>
        <v>76.18317557658979</v>
      </c>
      <c r="D43" s="173">
        <f t="shared" si="62"/>
        <v>85.08481588746379</v>
      </c>
      <c r="E43" s="173"/>
      <c r="F43" s="173">
        <f>+F24/(F24+F74)*100</f>
        <v>78.643417053271477</v>
      </c>
      <c r="G43" s="173">
        <f t="shared" ref="G43:H43" si="63">+G24/(G24+G74)*100</f>
        <v>74.438468838974998</v>
      </c>
      <c r="H43" s="173">
        <f t="shared" si="63"/>
        <v>82.944983818770226</v>
      </c>
      <c r="I43" s="173"/>
      <c r="J43" s="173">
        <f>+J24/(J24+J74)*100</f>
        <v>77.589784517158819</v>
      </c>
      <c r="K43" s="173">
        <f t="shared" ref="K43:L43" si="64">+K24/(K24+K74)*100</f>
        <v>73.4375</v>
      </c>
      <c r="L43" s="173">
        <f t="shared" si="64"/>
        <v>82.105964678440529</v>
      </c>
      <c r="M43" s="173"/>
      <c r="N43" s="173">
        <f>+N24/(N24+N74)*100</f>
        <v>81.534296028880874</v>
      </c>
      <c r="O43" s="173">
        <f t="shared" ref="O43:P43" si="65">+O24/(O24+O74)*100</f>
        <v>76.984126984126988</v>
      </c>
      <c r="P43" s="173">
        <f t="shared" si="65"/>
        <v>86.091040462427742</v>
      </c>
      <c r="Q43" s="173"/>
      <c r="R43" s="173">
        <f>+R24/(R24+R74)*100</f>
        <v>75.950506186726656</v>
      </c>
      <c r="S43" s="173">
        <f t="shared" ref="S43:T43" si="66">+S24/(S24+S74)*100</f>
        <v>71.209465381244513</v>
      </c>
      <c r="T43" s="173">
        <f t="shared" si="66"/>
        <v>80.952380952380949</v>
      </c>
      <c r="U43" s="173"/>
      <c r="V43" s="173">
        <f>+V24/(V24+V74)*100</f>
        <v>82.772543741588152</v>
      </c>
      <c r="W43" s="173">
        <f t="shared" ref="W43:X43" si="67">+W24/(W24+W74)*100</f>
        <v>77.405857740585773</v>
      </c>
      <c r="X43" s="173">
        <f t="shared" si="67"/>
        <v>88.463671658347195</v>
      </c>
      <c r="Y43" s="173"/>
      <c r="Z43" s="173">
        <f>+Z24/(Z24+Z74)*100</f>
        <v>91.940389294403886</v>
      </c>
      <c r="AA43" s="173">
        <f t="shared" ref="AA43:AB43" si="68">+AA24/(AA24+AA74)*100</f>
        <v>89.385474860335194</v>
      </c>
      <c r="AB43" s="173">
        <f t="shared" si="68"/>
        <v>94.39475253428742</v>
      </c>
    </row>
    <row r="44" spans="1:33" ht="15" customHeight="1" x14ac:dyDescent="0.25">
      <c r="A44" s="107" t="s">
        <v>73</v>
      </c>
      <c r="B44" s="125">
        <f>+B25/(B25+B75)*100</f>
        <v>80.558568329718</v>
      </c>
      <c r="C44" s="125">
        <f t="shared" ref="C44:D44" si="69">+C25/(C25+C75)*100</f>
        <v>76.18317557658979</v>
      </c>
      <c r="D44" s="125">
        <f t="shared" si="69"/>
        <v>85.08481588746379</v>
      </c>
      <c r="E44" s="129"/>
      <c r="F44" s="125">
        <f>+F25/(F25+F75)*100</f>
        <v>78.643417053271477</v>
      </c>
      <c r="G44" s="125">
        <f t="shared" ref="G44:H44" si="70">+G25/(G25+G75)*100</f>
        <v>74.438468838974998</v>
      </c>
      <c r="H44" s="125">
        <f t="shared" si="70"/>
        <v>82.944983818770226</v>
      </c>
      <c r="I44" s="129"/>
      <c r="J44" s="125">
        <f>+J25/(J25+J75)*100</f>
        <v>77.589784517158819</v>
      </c>
      <c r="K44" s="125">
        <f t="shared" ref="K44:L44" si="71">+K25/(K25+K75)*100</f>
        <v>73.4375</v>
      </c>
      <c r="L44" s="125">
        <f t="shared" si="71"/>
        <v>82.105964678440529</v>
      </c>
      <c r="M44" s="129"/>
      <c r="N44" s="125">
        <f>+N25/(N25+N75)*100</f>
        <v>81.534296028880874</v>
      </c>
      <c r="O44" s="125">
        <f t="shared" ref="O44:P44" si="72">+O25/(O25+O75)*100</f>
        <v>76.984126984126988</v>
      </c>
      <c r="P44" s="125">
        <f t="shared" si="72"/>
        <v>86.091040462427742</v>
      </c>
      <c r="Q44" s="129"/>
      <c r="R44" s="125">
        <f>+R25/(R25+R75)*100</f>
        <v>75.950506186726656</v>
      </c>
      <c r="S44" s="125">
        <f t="shared" ref="S44:T44" si="73">+S25/(S25+S75)*100</f>
        <v>71.209465381244513</v>
      </c>
      <c r="T44" s="125">
        <f t="shared" si="73"/>
        <v>80.952380952380949</v>
      </c>
      <c r="U44" s="129"/>
      <c r="V44" s="125">
        <f>+V25/(V25+V75)*100</f>
        <v>82.772543741588152</v>
      </c>
      <c r="W44" s="125">
        <f t="shared" ref="W44:X44" si="74">+W25/(W25+W75)*100</f>
        <v>77.405857740585773</v>
      </c>
      <c r="X44" s="125">
        <f t="shared" si="74"/>
        <v>88.463671658347195</v>
      </c>
      <c r="Y44" s="129"/>
      <c r="Z44" s="125">
        <f>+Z25/(Z25+Z75)*100</f>
        <v>91.940389294403886</v>
      </c>
      <c r="AA44" s="125">
        <f t="shared" ref="AA44:AB44" si="75">+AA25/(AA25+AA75)*100</f>
        <v>89.385474860335194</v>
      </c>
      <c r="AB44" s="125">
        <f t="shared" si="75"/>
        <v>94.39475253428742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125" t="s">
        <v>61</v>
      </c>
      <c r="G45" s="125" t="s">
        <v>61</v>
      </c>
      <c r="H45" s="125" t="s">
        <v>61</v>
      </c>
      <c r="I45" s="129"/>
      <c r="J45" s="125" t="s">
        <v>61</v>
      </c>
      <c r="K45" s="125" t="s">
        <v>61</v>
      </c>
      <c r="L45" s="125" t="s">
        <v>61</v>
      </c>
      <c r="M45" s="129"/>
      <c r="N45" s="125" t="s">
        <v>61</v>
      </c>
      <c r="O45" s="125" t="s">
        <v>61</v>
      </c>
      <c r="P45" s="1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281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170"/>
      <c r="AD51" s="29"/>
      <c r="AE51" s="326" t="s">
        <v>317</v>
      </c>
      <c r="AF51" s="326"/>
      <c r="AG51" s="107"/>
    </row>
    <row r="52" spans="1:33" s="123" customFormat="1" ht="15" customHeight="1" x14ac:dyDescent="0.2">
      <c r="A52" s="338" t="s">
        <v>313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170"/>
      <c r="AD52" s="30"/>
      <c r="AE52" s="326"/>
      <c r="AF52" s="326"/>
      <c r="AG52" s="107"/>
    </row>
    <row r="53" spans="1:33" s="123" customFormat="1" ht="15" customHeight="1" x14ac:dyDescent="0.25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07"/>
      <c r="AD53" s="107"/>
      <c r="AE53" s="107"/>
      <c r="AF53" s="107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70"/>
      <c r="AF55" s="170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70"/>
      <c r="AF56" s="170"/>
      <c r="AG56" s="170"/>
    </row>
    <row r="57" spans="1:33" ht="15" customHeight="1" x14ac:dyDescent="0.25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ht="15" customHeight="1" thickBot="1" x14ac:dyDescent="0.3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 t="s">
        <v>76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76">+B68+B74</f>
        <v>18892</v>
      </c>
      <c r="C62" s="151">
        <f t="shared" si="76"/>
        <v>11134</v>
      </c>
      <c r="D62" s="151">
        <f t="shared" si="76"/>
        <v>7758</v>
      </c>
      <c r="E62" s="151"/>
      <c r="F62" s="151">
        <f t="shared" ref="F62:H64" si="77">+F68+F74</f>
        <v>4012</v>
      </c>
      <c r="G62" s="151">
        <f t="shared" si="77"/>
        <v>2372</v>
      </c>
      <c r="H62" s="151">
        <f t="shared" si="77"/>
        <v>1640</v>
      </c>
      <c r="I62" s="151"/>
      <c r="J62" s="151">
        <f t="shared" ref="J62:L64" si="78">+J68+J74</f>
        <v>4064</v>
      </c>
      <c r="K62" s="151">
        <f t="shared" si="78"/>
        <v>2397</v>
      </c>
      <c r="L62" s="151">
        <f t="shared" si="78"/>
        <v>1667</v>
      </c>
      <c r="M62" s="151"/>
      <c r="N62" s="151">
        <f t="shared" ref="N62:P64" si="79">+N68+N74</f>
        <v>2852</v>
      </c>
      <c r="O62" s="151">
        <f t="shared" si="79"/>
        <v>1731</v>
      </c>
      <c r="P62" s="151">
        <f t="shared" si="79"/>
        <v>1121</v>
      </c>
      <c r="Q62" s="151"/>
      <c r="R62" s="151">
        <f t="shared" ref="R62:T64" si="80">+R68+R74</f>
        <v>4038</v>
      </c>
      <c r="S62" s="151">
        <f t="shared" si="80"/>
        <v>2335</v>
      </c>
      <c r="T62" s="151">
        <f t="shared" si="80"/>
        <v>1703</v>
      </c>
      <c r="U62" s="151"/>
      <c r="V62" s="151">
        <f t="shared" ref="V62:X64" si="81">+V68+V74</f>
        <v>2638</v>
      </c>
      <c r="W62" s="151">
        <f t="shared" si="81"/>
        <v>1511</v>
      </c>
      <c r="X62" s="151">
        <f t="shared" si="81"/>
        <v>1127</v>
      </c>
      <c r="Y62" s="151"/>
      <c r="Z62" s="151">
        <f t="shared" ref="Z62:AB64" si="82">+Z68+Z74</f>
        <v>1288</v>
      </c>
      <c r="AA62" s="151">
        <f t="shared" si="82"/>
        <v>788</v>
      </c>
      <c r="AB62" s="151">
        <f t="shared" si="82"/>
        <v>500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76"/>
        <v>17961</v>
      </c>
      <c r="C63" s="114">
        <f t="shared" si="76"/>
        <v>10563</v>
      </c>
      <c r="D63" s="114">
        <f t="shared" si="76"/>
        <v>7398</v>
      </c>
      <c r="E63" s="114"/>
      <c r="F63" s="114">
        <f t="shared" si="77"/>
        <v>3861</v>
      </c>
      <c r="G63" s="114">
        <f t="shared" si="77"/>
        <v>2260</v>
      </c>
      <c r="H63" s="114">
        <f t="shared" si="77"/>
        <v>1601</v>
      </c>
      <c r="I63" s="114"/>
      <c r="J63" s="114">
        <f t="shared" si="78"/>
        <v>3915</v>
      </c>
      <c r="K63" s="114">
        <f t="shared" si="78"/>
        <v>2300</v>
      </c>
      <c r="L63" s="114">
        <f t="shared" si="78"/>
        <v>1615</v>
      </c>
      <c r="M63" s="114"/>
      <c r="N63" s="114">
        <f t="shared" si="79"/>
        <v>2713</v>
      </c>
      <c r="O63" s="114">
        <f t="shared" si="79"/>
        <v>1636</v>
      </c>
      <c r="P63" s="114">
        <f t="shared" si="79"/>
        <v>1077</v>
      </c>
      <c r="Q63" s="114"/>
      <c r="R63" s="114">
        <f t="shared" si="80"/>
        <v>3767</v>
      </c>
      <c r="S63" s="114">
        <f t="shared" si="80"/>
        <v>2189</v>
      </c>
      <c r="T63" s="114">
        <f t="shared" si="80"/>
        <v>1578</v>
      </c>
      <c r="U63" s="114"/>
      <c r="V63" s="114">
        <f t="shared" si="81"/>
        <v>2507</v>
      </c>
      <c r="W63" s="114">
        <f t="shared" si="81"/>
        <v>1443</v>
      </c>
      <c r="X63" s="114">
        <f t="shared" si="81"/>
        <v>1064</v>
      </c>
      <c r="Y63" s="114"/>
      <c r="Z63" s="114">
        <f t="shared" si="82"/>
        <v>1198</v>
      </c>
      <c r="AA63" s="114">
        <f t="shared" si="82"/>
        <v>735</v>
      </c>
      <c r="AB63" s="114">
        <f t="shared" si="82"/>
        <v>463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76"/>
        <v>85</v>
      </c>
      <c r="C64" s="114">
        <f t="shared" si="76"/>
        <v>58</v>
      </c>
      <c r="D64" s="114">
        <f t="shared" si="76"/>
        <v>27</v>
      </c>
      <c r="E64" s="114"/>
      <c r="F64" s="114">
        <f t="shared" si="77"/>
        <v>17</v>
      </c>
      <c r="G64" s="114">
        <f t="shared" si="77"/>
        <v>12</v>
      </c>
      <c r="H64" s="114">
        <f t="shared" si="77"/>
        <v>5</v>
      </c>
      <c r="I64" s="114"/>
      <c r="J64" s="114">
        <f t="shared" si="78"/>
        <v>31</v>
      </c>
      <c r="K64" s="114">
        <f t="shared" si="78"/>
        <v>16</v>
      </c>
      <c r="L64" s="114">
        <f t="shared" si="78"/>
        <v>15</v>
      </c>
      <c r="M64" s="114"/>
      <c r="N64" s="114">
        <f t="shared" si="79"/>
        <v>16</v>
      </c>
      <c r="O64" s="114">
        <f t="shared" si="79"/>
        <v>14</v>
      </c>
      <c r="P64" s="114">
        <f t="shared" si="79"/>
        <v>2</v>
      </c>
      <c r="Q64" s="114"/>
      <c r="R64" s="114">
        <f t="shared" si="80"/>
        <v>17</v>
      </c>
      <c r="S64" s="114">
        <f t="shared" si="80"/>
        <v>13</v>
      </c>
      <c r="T64" s="114">
        <f t="shared" si="80"/>
        <v>4</v>
      </c>
      <c r="U64" s="114"/>
      <c r="V64" s="114">
        <f t="shared" si="81"/>
        <v>4</v>
      </c>
      <c r="W64" s="114">
        <f t="shared" si="81"/>
        <v>3</v>
      </c>
      <c r="X64" s="114">
        <f t="shared" si="81"/>
        <v>1</v>
      </c>
      <c r="Y64" s="114"/>
      <c r="Z64" s="114">
        <f t="shared" si="82"/>
        <v>0</v>
      </c>
      <c r="AA64" s="114">
        <f t="shared" si="82"/>
        <v>0</v>
      </c>
      <c r="AB64" s="114">
        <f t="shared" si="82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846</v>
      </c>
      <c r="C65" s="114">
        <f>+C71</f>
        <v>513</v>
      </c>
      <c r="D65" s="114">
        <f>+D71</f>
        <v>333</v>
      </c>
      <c r="E65" s="114"/>
      <c r="F65" s="114">
        <f>+F71</f>
        <v>134</v>
      </c>
      <c r="G65" s="114">
        <f>+G71</f>
        <v>100</v>
      </c>
      <c r="H65" s="114">
        <f>+H71</f>
        <v>34</v>
      </c>
      <c r="I65" s="114"/>
      <c r="J65" s="114">
        <f>+J71</f>
        <v>118</v>
      </c>
      <c r="K65" s="114">
        <f>+K71</f>
        <v>81</v>
      </c>
      <c r="L65" s="114">
        <f>+L71</f>
        <v>37</v>
      </c>
      <c r="M65" s="114"/>
      <c r="N65" s="114">
        <f>+N71</f>
        <v>123</v>
      </c>
      <c r="O65" s="114">
        <f>+O71</f>
        <v>81</v>
      </c>
      <c r="P65" s="114">
        <f>+P71</f>
        <v>42</v>
      </c>
      <c r="Q65" s="114"/>
      <c r="R65" s="114">
        <f>+R71</f>
        <v>254</v>
      </c>
      <c r="S65" s="114">
        <f>+S71</f>
        <v>133</v>
      </c>
      <c r="T65" s="114">
        <f>+T71</f>
        <v>121</v>
      </c>
      <c r="U65" s="114"/>
      <c r="V65" s="114">
        <f>+V71</f>
        <v>127</v>
      </c>
      <c r="W65" s="114">
        <f>+W71</f>
        <v>65</v>
      </c>
      <c r="X65" s="114">
        <f>+X71</f>
        <v>62</v>
      </c>
      <c r="Y65" s="114"/>
      <c r="Z65" s="114">
        <f>+Z71</f>
        <v>90</v>
      </c>
      <c r="AA65" s="114">
        <f>+AA71</f>
        <v>53</v>
      </c>
      <c r="AB65" s="114">
        <f>+AB71</f>
        <v>37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2">
        <v>13156</v>
      </c>
      <c r="C68" s="262">
        <v>7561</v>
      </c>
      <c r="D68" s="262">
        <v>5595</v>
      </c>
      <c r="E68" s="262"/>
      <c r="F68" s="262">
        <v>2677</v>
      </c>
      <c r="G68" s="262">
        <v>1564</v>
      </c>
      <c r="H68" s="262">
        <v>1113</v>
      </c>
      <c r="I68" s="262"/>
      <c r="J68" s="262">
        <v>2660</v>
      </c>
      <c r="K68" s="262">
        <v>1530</v>
      </c>
      <c r="L68" s="262">
        <v>1130</v>
      </c>
      <c r="M68" s="262"/>
      <c r="N68" s="262">
        <v>1829</v>
      </c>
      <c r="O68" s="262">
        <v>1093</v>
      </c>
      <c r="P68" s="262">
        <v>736</v>
      </c>
      <c r="Q68" s="262"/>
      <c r="R68" s="262">
        <v>2969</v>
      </c>
      <c r="S68" s="262">
        <v>1678</v>
      </c>
      <c r="T68" s="262">
        <v>1291</v>
      </c>
      <c r="U68" s="262"/>
      <c r="V68" s="262">
        <v>1998</v>
      </c>
      <c r="W68" s="262">
        <v>1079</v>
      </c>
      <c r="X68" s="262">
        <v>919</v>
      </c>
      <c r="Y68" s="262"/>
      <c r="Z68" s="262">
        <v>1023</v>
      </c>
      <c r="AA68" s="262">
        <v>617</v>
      </c>
      <c r="AB68" s="262">
        <v>406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3">
        <v>12225</v>
      </c>
      <c r="C69" s="263">
        <v>6990</v>
      </c>
      <c r="D69" s="263">
        <v>5235</v>
      </c>
      <c r="E69" s="263"/>
      <c r="F69" s="263">
        <v>2526</v>
      </c>
      <c r="G69" s="263">
        <v>1452</v>
      </c>
      <c r="H69" s="263">
        <v>1074</v>
      </c>
      <c r="I69" s="263"/>
      <c r="J69" s="263">
        <v>2511</v>
      </c>
      <c r="K69" s="263">
        <v>1433</v>
      </c>
      <c r="L69" s="263">
        <v>1078</v>
      </c>
      <c r="M69" s="263"/>
      <c r="N69" s="263">
        <v>1690</v>
      </c>
      <c r="O69" s="263">
        <v>998</v>
      </c>
      <c r="P69" s="263">
        <v>692</v>
      </c>
      <c r="Q69" s="263"/>
      <c r="R69" s="263">
        <v>2698</v>
      </c>
      <c r="S69" s="263">
        <v>1532</v>
      </c>
      <c r="T69" s="263">
        <v>1166</v>
      </c>
      <c r="U69" s="263"/>
      <c r="V69" s="263">
        <v>1867</v>
      </c>
      <c r="W69" s="263">
        <v>1011</v>
      </c>
      <c r="X69" s="263">
        <v>856</v>
      </c>
      <c r="Y69" s="263"/>
      <c r="Z69" s="263">
        <v>933</v>
      </c>
      <c r="AA69" s="263">
        <v>564</v>
      </c>
      <c r="AB69" s="263">
        <v>369</v>
      </c>
    </row>
    <row r="70" spans="1:33" ht="15" customHeight="1" x14ac:dyDescent="0.2">
      <c r="A70" s="115" t="s">
        <v>74</v>
      </c>
      <c r="B70" s="263">
        <v>85</v>
      </c>
      <c r="C70" s="263">
        <v>58</v>
      </c>
      <c r="D70" s="263">
        <v>27</v>
      </c>
      <c r="E70" s="263"/>
      <c r="F70" s="263">
        <v>17</v>
      </c>
      <c r="G70" s="263">
        <v>12</v>
      </c>
      <c r="H70" s="263">
        <v>5</v>
      </c>
      <c r="I70" s="263"/>
      <c r="J70" s="263">
        <v>31</v>
      </c>
      <c r="K70" s="263">
        <v>16</v>
      </c>
      <c r="L70" s="263">
        <v>15</v>
      </c>
      <c r="M70" s="263"/>
      <c r="N70" s="263">
        <v>16</v>
      </c>
      <c r="O70" s="263">
        <v>14</v>
      </c>
      <c r="P70" s="263">
        <v>2</v>
      </c>
      <c r="Q70" s="263"/>
      <c r="R70" s="263">
        <v>17</v>
      </c>
      <c r="S70" s="263">
        <v>13</v>
      </c>
      <c r="T70" s="263">
        <v>4</v>
      </c>
      <c r="U70" s="263"/>
      <c r="V70" s="263">
        <v>4</v>
      </c>
      <c r="W70" s="263">
        <v>3</v>
      </c>
      <c r="X70" s="263">
        <v>1</v>
      </c>
      <c r="Y70" s="263"/>
      <c r="Z70" s="263">
        <v>0</v>
      </c>
      <c r="AA70" s="263">
        <v>0</v>
      </c>
      <c r="AB70" s="263">
        <v>0</v>
      </c>
    </row>
    <row r="71" spans="1:33" ht="15" customHeight="1" x14ac:dyDescent="0.2">
      <c r="A71" s="115" t="s">
        <v>245</v>
      </c>
      <c r="B71" s="263">
        <v>846</v>
      </c>
      <c r="C71" s="263">
        <v>513</v>
      </c>
      <c r="D71" s="263">
        <v>333</v>
      </c>
      <c r="E71" s="263"/>
      <c r="F71" s="263">
        <v>134</v>
      </c>
      <c r="G71" s="263">
        <v>100</v>
      </c>
      <c r="H71" s="263">
        <v>34</v>
      </c>
      <c r="I71" s="263"/>
      <c r="J71" s="263">
        <v>118</v>
      </c>
      <c r="K71" s="263">
        <v>81</v>
      </c>
      <c r="L71" s="263">
        <v>37</v>
      </c>
      <c r="M71" s="263"/>
      <c r="N71" s="263">
        <v>123</v>
      </c>
      <c r="O71" s="263">
        <v>81</v>
      </c>
      <c r="P71" s="263">
        <v>42</v>
      </c>
      <c r="Q71" s="263"/>
      <c r="R71" s="263">
        <v>254</v>
      </c>
      <c r="S71" s="263">
        <v>133</v>
      </c>
      <c r="T71" s="263">
        <v>121</v>
      </c>
      <c r="U71" s="263"/>
      <c r="V71" s="263">
        <v>127</v>
      </c>
      <c r="W71" s="263">
        <v>65</v>
      </c>
      <c r="X71" s="263">
        <v>62</v>
      </c>
      <c r="Y71" s="263"/>
      <c r="Z71" s="263">
        <v>90</v>
      </c>
      <c r="AA71" s="263">
        <v>53</v>
      </c>
      <c r="AB71" s="263">
        <v>37</v>
      </c>
    </row>
    <row r="72" spans="1:33" ht="15" customHeight="1" x14ac:dyDescent="0.2">
      <c r="A72" s="115"/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</row>
    <row r="73" spans="1:33" ht="15" customHeight="1" x14ac:dyDescent="0.2">
      <c r="A73" s="124" t="s">
        <v>420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</row>
    <row r="74" spans="1:33" s="123" customFormat="1" ht="15" customHeight="1" x14ac:dyDescent="0.2">
      <c r="A74" s="136" t="s">
        <v>19</v>
      </c>
      <c r="B74" s="262">
        <v>5736</v>
      </c>
      <c r="C74" s="262">
        <v>3573</v>
      </c>
      <c r="D74" s="262">
        <v>2163</v>
      </c>
      <c r="E74" s="262"/>
      <c r="F74" s="262">
        <v>1335</v>
      </c>
      <c r="G74" s="262">
        <v>808</v>
      </c>
      <c r="H74" s="262">
        <v>527</v>
      </c>
      <c r="I74" s="262"/>
      <c r="J74" s="262">
        <v>1404</v>
      </c>
      <c r="K74" s="262">
        <v>867</v>
      </c>
      <c r="L74" s="262">
        <v>537</v>
      </c>
      <c r="M74" s="262"/>
      <c r="N74" s="262">
        <v>1023</v>
      </c>
      <c r="O74" s="262">
        <v>638</v>
      </c>
      <c r="P74" s="262">
        <v>385</v>
      </c>
      <c r="Q74" s="262"/>
      <c r="R74" s="262">
        <v>1069</v>
      </c>
      <c r="S74" s="262">
        <v>657</v>
      </c>
      <c r="T74" s="262">
        <v>412</v>
      </c>
      <c r="U74" s="262"/>
      <c r="V74" s="262">
        <v>640</v>
      </c>
      <c r="W74" s="262">
        <v>432</v>
      </c>
      <c r="X74" s="262">
        <v>208</v>
      </c>
      <c r="Y74" s="262"/>
      <c r="Z74" s="262">
        <v>265</v>
      </c>
      <c r="AA74" s="262">
        <v>171</v>
      </c>
      <c r="AB74" s="262">
        <v>94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3">
        <v>5736</v>
      </c>
      <c r="C75" s="263">
        <v>3573</v>
      </c>
      <c r="D75" s="263">
        <v>2163</v>
      </c>
      <c r="E75" s="263"/>
      <c r="F75" s="263">
        <v>1335</v>
      </c>
      <c r="G75" s="263">
        <v>808</v>
      </c>
      <c r="H75" s="263">
        <v>527</v>
      </c>
      <c r="I75" s="263"/>
      <c r="J75" s="263">
        <v>1404</v>
      </c>
      <c r="K75" s="263">
        <v>867</v>
      </c>
      <c r="L75" s="263">
        <v>537</v>
      </c>
      <c r="M75" s="263"/>
      <c r="N75" s="263">
        <v>1023</v>
      </c>
      <c r="O75" s="263">
        <v>638</v>
      </c>
      <c r="P75" s="263">
        <v>385</v>
      </c>
      <c r="Q75" s="263"/>
      <c r="R75" s="263">
        <v>1069</v>
      </c>
      <c r="S75" s="263">
        <v>657</v>
      </c>
      <c r="T75" s="263">
        <v>412</v>
      </c>
      <c r="U75" s="263"/>
      <c r="V75" s="263">
        <v>640</v>
      </c>
      <c r="W75" s="263">
        <v>432</v>
      </c>
      <c r="X75" s="263">
        <v>208</v>
      </c>
      <c r="Y75" s="263"/>
      <c r="Z75" s="263">
        <v>265</v>
      </c>
      <c r="AA75" s="263">
        <v>171</v>
      </c>
      <c r="AB75" s="263">
        <v>94</v>
      </c>
    </row>
    <row r="76" spans="1:33" ht="15" customHeight="1" x14ac:dyDescent="0.25">
      <c r="A76" s="115" t="s">
        <v>74</v>
      </c>
      <c r="B76" s="242">
        <v>0</v>
      </c>
      <c r="C76" s="242">
        <v>0</v>
      </c>
      <c r="D76" s="242">
        <v>0</v>
      </c>
      <c r="E76" s="242"/>
      <c r="F76" s="242">
        <v>0</v>
      </c>
      <c r="G76" s="242">
        <v>0</v>
      </c>
      <c r="H76" s="242">
        <v>0</v>
      </c>
      <c r="I76" s="242"/>
      <c r="J76" s="242">
        <v>0</v>
      </c>
      <c r="K76" s="242">
        <v>0</v>
      </c>
      <c r="L76" s="242">
        <v>0</v>
      </c>
      <c r="M76" s="242"/>
      <c r="N76" s="242">
        <v>0</v>
      </c>
      <c r="O76" s="242">
        <v>0</v>
      </c>
      <c r="P76" s="242">
        <v>0</v>
      </c>
      <c r="Q76" s="242"/>
      <c r="R76" s="242">
        <v>0</v>
      </c>
      <c r="S76" s="242">
        <v>0</v>
      </c>
      <c r="T76" s="242">
        <v>0</v>
      </c>
      <c r="U76" s="242"/>
      <c r="V76" s="242">
        <v>0</v>
      </c>
      <c r="W76" s="242">
        <v>0</v>
      </c>
      <c r="X76" s="242">
        <v>0</v>
      </c>
      <c r="Y76" s="242"/>
      <c r="Z76" s="242">
        <v>0</v>
      </c>
      <c r="AA76" s="242">
        <v>0</v>
      </c>
      <c r="AB76" s="242">
        <v>0</v>
      </c>
    </row>
    <row r="77" spans="1:33" ht="15" customHeight="1" x14ac:dyDescent="0.25">
      <c r="A77" s="115" t="s">
        <v>245</v>
      </c>
      <c r="B77" s="242">
        <v>0</v>
      </c>
      <c r="C77" s="242">
        <v>0</v>
      </c>
      <c r="D77" s="242">
        <v>0</v>
      </c>
      <c r="E77" s="242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242"/>
      <c r="R77" s="242">
        <v>0</v>
      </c>
      <c r="S77" s="242">
        <v>0</v>
      </c>
      <c r="T77" s="242">
        <v>0</v>
      </c>
      <c r="U77" s="242"/>
      <c r="V77" s="242">
        <v>0</v>
      </c>
      <c r="W77" s="242">
        <v>0</v>
      </c>
      <c r="X77" s="242">
        <v>0</v>
      </c>
      <c r="Y77" s="242"/>
      <c r="Z77" s="242">
        <v>0</v>
      </c>
      <c r="AA77" s="242">
        <v>0</v>
      </c>
      <c r="AB77" s="242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20.227847017002869</v>
      </c>
      <c r="C81" s="173">
        <f t="shared" ref="C81:D81" si="83">+C62/(C62+C12)*100</f>
        <v>23.947175979696304</v>
      </c>
      <c r="D81" s="173">
        <f t="shared" si="83"/>
        <v>16.540872457464502</v>
      </c>
      <c r="E81" s="173"/>
      <c r="F81" s="173">
        <f>+F62/(F62+F12)*100</f>
        <v>23.407234539089849</v>
      </c>
      <c r="G81" s="173">
        <f t="shared" ref="G81:H81" si="84">+G62/(G62+G12)*100</f>
        <v>27.083809088833068</v>
      </c>
      <c r="H81" s="173">
        <f t="shared" si="84"/>
        <v>19.565736101169172</v>
      </c>
      <c r="I81" s="173"/>
      <c r="J81" s="173">
        <f>+J62/(J62+J12)*100</f>
        <v>23.495403827253281</v>
      </c>
      <c r="K81" s="173">
        <f t="shared" ref="K81:L81" si="85">+K62/(K62+K12)*100</f>
        <v>26.993243243243242</v>
      </c>
      <c r="L81" s="173">
        <f t="shared" si="85"/>
        <v>19.805156231436381</v>
      </c>
      <c r="M81" s="173"/>
      <c r="N81" s="173">
        <f>+N62/(N62+N12)*100</f>
        <v>18.385765858690046</v>
      </c>
      <c r="O81" s="173">
        <f t="shared" ref="O81:P81" si="86">+O62/(O62+O12)*100</f>
        <v>22.203694202154949</v>
      </c>
      <c r="P81" s="173">
        <f t="shared" si="86"/>
        <v>14.528252980819079</v>
      </c>
      <c r="Q81" s="173"/>
      <c r="R81" s="173">
        <f>+R62/(R62+R12)*100</f>
        <v>24.14782920703265</v>
      </c>
      <c r="S81" s="173">
        <f t="shared" ref="S81:T81" si="87">+S62/(S62+S12)*100</f>
        <v>28.681980100724726</v>
      </c>
      <c r="T81" s="173">
        <f t="shared" si="87"/>
        <v>19.846171774851413</v>
      </c>
      <c r="U81" s="173"/>
      <c r="V81" s="173">
        <f>+V62/(V62+V12)*100</f>
        <v>18.699936201885588</v>
      </c>
      <c r="W81" s="173">
        <f t="shared" ref="W81:X81" si="88">+W62/(W62+W12)*100</f>
        <v>22.006990969997087</v>
      </c>
      <c r="X81" s="173">
        <f t="shared" si="88"/>
        <v>15.564148598259909</v>
      </c>
      <c r="Y81" s="173"/>
      <c r="Z81" s="173">
        <f>+Z62/(Z62+Z12)*100</f>
        <v>10.207639879537171</v>
      </c>
      <c r="AA81" s="173">
        <f t="shared" ref="AA81:AB81" si="89">+AA62/(AA62+AA12)*100</f>
        <v>13.018338014207831</v>
      </c>
      <c r="AB81" s="173">
        <f t="shared" si="89"/>
        <v>7.6161462300076161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19.898518772919136</v>
      </c>
      <c r="C82" s="125">
        <f t="shared" ref="C82:D82" si="90">+C63/(C63+C13)*100</f>
        <v>23.657334826427771</v>
      </c>
      <c r="D82" s="125">
        <f t="shared" si="90"/>
        <v>16.219060355600377</v>
      </c>
      <c r="E82" s="125"/>
      <c r="F82" s="125">
        <f>+F63/(F63+F13)*100</f>
        <v>23.150257824679219</v>
      </c>
      <c r="G82" s="125">
        <f t="shared" ref="G82:H82" si="91">+G63/(G63+G13)*100</f>
        <v>26.777251184834121</v>
      </c>
      <c r="H82" s="125">
        <f t="shared" si="91"/>
        <v>19.434328720563244</v>
      </c>
      <c r="I82" s="125"/>
      <c r="J82" s="125">
        <f>+J63/(J63+J13)*100</f>
        <v>23.267562106264116</v>
      </c>
      <c r="K82" s="125">
        <f t="shared" ref="K82:L82" si="92">+K63/(K63+K13)*100</f>
        <v>26.787794083391571</v>
      </c>
      <c r="L82" s="125">
        <f t="shared" si="92"/>
        <v>19.599514563106794</v>
      </c>
      <c r="M82" s="125"/>
      <c r="N82" s="125">
        <f>+N63/(N63+N13)*100</f>
        <v>17.983560917406869</v>
      </c>
      <c r="O82" s="125">
        <f t="shared" ref="O82:P82" si="93">+O63/(O63+O13)*100</f>
        <v>21.743753322700691</v>
      </c>
      <c r="P82" s="125">
        <f t="shared" si="93"/>
        <v>14.242263951335627</v>
      </c>
      <c r="Q82" s="125"/>
      <c r="R82" s="125">
        <f>+R63/(R63+R13)*100</f>
        <v>23.536394876601065</v>
      </c>
      <c r="S82" s="125">
        <f t="shared" ref="S82:T82" si="94">+S63/(S63+S13)*100</f>
        <v>28.299935358758887</v>
      </c>
      <c r="T82" s="125">
        <f t="shared" si="94"/>
        <v>19.081015719467956</v>
      </c>
      <c r="U82" s="125"/>
      <c r="V82" s="125">
        <f>+V63/(V63+V13)*100</f>
        <v>18.497749575739689</v>
      </c>
      <c r="W82" s="125">
        <f t="shared" ref="W82:X82" si="95">+W63/(W63+W13)*100</f>
        <v>22.003659652333031</v>
      </c>
      <c r="X82" s="125">
        <f t="shared" si="95"/>
        <v>15.210864903502502</v>
      </c>
      <c r="Y82" s="125"/>
      <c r="Z82" s="125">
        <f>+Z63/(Z63+Z13)*100</f>
        <v>9.8885678910441595</v>
      </c>
      <c r="AA82" s="125">
        <f t="shared" ref="AA82:AB82" si="96">+AA63/(AA63+AA13)*100</f>
        <v>12.657137936972621</v>
      </c>
      <c r="AB82" s="125">
        <f t="shared" si="96"/>
        <v>7.3398858592263787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 t="shared" ref="B83:D84" si="97">+B64/(B64+B14)*100</f>
        <v>11.707988980716253</v>
      </c>
      <c r="C83" s="125">
        <f t="shared" si="97"/>
        <v>13.842482100238662</v>
      </c>
      <c r="D83" s="125">
        <f t="shared" si="97"/>
        <v>8.7947882736156355</v>
      </c>
      <c r="E83" s="125"/>
      <c r="F83" s="125">
        <f t="shared" ref="F83:H83" si="98">+F64/(F64+F14)*100</f>
        <v>11.643835616438356</v>
      </c>
      <c r="G83" s="125">
        <f t="shared" si="98"/>
        <v>13.953488372093023</v>
      </c>
      <c r="H83" s="125">
        <f t="shared" si="98"/>
        <v>8.3333333333333321</v>
      </c>
      <c r="I83" s="125"/>
      <c r="J83" s="125">
        <f t="shared" ref="J83:L83" si="99">+J64/(J64+J14)*100</f>
        <v>21.088435374149661</v>
      </c>
      <c r="K83" s="125">
        <f t="shared" si="99"/>
        <v>19.753086419753085</v>
      </c>
      <c r="L83" s="125">
        <f t="shared" si="99"/>
        <v>22.727272727272727</v>
      </c>
      <c r="M83" s="125"/>
      <c r="N83" s="125">
        <f t="shared" ref="N83:P83" si="100">+N64/(N64+N14)*100</f>
        <v>12.403100775193799</v>
      </c>
      <c r="O83" s="125">
        <f t="shared" si="100"/>
        <v>18.666666666666668</v>
      </c>
      <c r="P83" s="125">
        <f t="shared" si="100"/>
        <v>3.7037037037037033</v>
      </c>
      <c r="Q83" s="125"/>
      <c r="R83" s="125">
        <f t="shared" ref="R83:T83" si="101">+R64/(R64+R14)*100</f>
        <v>11.409395973154362</v>
      </c>
      <c r="S83" s="125">
        <f t="shared" si="101"/>
        <v>14.444444444444443</v>
      </c>
      <c r="T83" s="125">
        <f t="shared" si="101"/>
        <v>6.7796610169491522</v>
      </c>
      <c r="U83" s="125"/>
      <c r="V83" s="125">
        <f t="shared" ref="V83:X83" si="102">+V64/(V64+V14)*100</f>
        <v>3.9603960396039604</v>
      </c>
      <c r="W83" s="125">
        <f t="shared" si="102"/>
        <v>5.1724137931034484</v>
      </c>
      <c r="X83" s="125">
        <f t="shared" si="102"/>
        <v>2.3255813953488373</v>
      </c>
      <c r="Y83" s="125"/>
      <c r="Z83" s="125">
        <f t="shared" ref="Z83:AB83" si="103">+Z64/(Z64+Z14)*100</f>
        <v>0</v>
      </c>
      <c r="AA83" s="125">
        <f t="shared" si="103"/>
        <v>0</v>
      </c>
      <c r="AB83" s="125">
        <f t="shared" si="103"/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>
        <f t="shared" si="97"/>
        <v>35.147486497714993</v>
      </c>
      <c r="C84" s="125">
        <f t="shared" si="97"/>
        <v>36</v>
      </c>
      <c r="D84" s="125">
        <f t="shared" si="97"/>
        <v>33.91038696537678</v>
      </c>
      <c r="E84" s="125"/>
      <c r="F84" s="125">
        <f t="shared" ref="F84:H84" si="104">+F65/(F65+F15)*100</f>
        <v>42.405063291139236</v>
      </c>
      <c r="G84" s="125">
        <f t="shared" si="104"/>
        <v>43.103448275862064</v>
      </c>
      <c r="H84" s="125">
        <f t="shared" si="104"/>
        <v>40.476190476190474</v>
      </c>
      <c r="I84" s="125"/>
      <c r="J84" s="125">
        <f t="shared" ref="J84:L84" si="105">+J65/(J65+J15)*100</f>
        <v>36.419753086419753</v>
      </c>
      <c r="K84" s="125">
        <f t="shared" si="105"/>
        <v>38.028169014084504</v>
      </c>
      <c r="L84" s="125">
        <f t="shared" si="105"/>
        <v>33.333333333333329</v>
      </c>
      <c r="M84" s="125"/>
      <c r="N84" s="125">
        <f t="shared" ref="N84:P84" si="106">+N65/(N65+N15)*100</f>
        <v>41.414141414141412</v>
      </c>
      <c r="O84" s="125">
        <f t="shared" si="106"/>
        <v>41.116751269035532</v>
      </c>
      <c r="P84" s="125">
        <f t="shared" si="106"/>
        <v>42</v>
      </c>
      <c r="Q84" s="125"/>
      <c r="R84" s="125">
        <f t="shared" ref="R84:T84" si="107">+R65/(R65+R15)*100</f>
        <v>44.718309859154928</v>
      </c>
      <c r="S84" s="125">
        <f t="shared" si="107"/>
        <v>42.088607594936711</v>
      </c>
      <c r="T84" s="125">
        <f t="shared" si="107"/>
        <v>48.015873015873019</v>
      </c>
      <c r="U84" s="125"/>
      <c r="V84" s="125">
        <f t="shared" ref="V84:X84" si="108">+V65/(V65+V15)*100</f>
        <v>28.035320088300221</v>
      </c>
      <c r="W84" s="125">
        <f t="shared" si="108"/>
        <v>26</v>
      </c>
      <c r="X84" s="125">
        <f t="shared" si="108"/>
        <v>30.541871921182267</v>
      </c>
      <c r="Y84" s="125"/>
      <c r="Z84" s="125">
        <f t="shared" ref="Z84:AB84" si="109">+Z65/(Z65+Z15)*100</f>
        <v>20.044543429844097</v>
      </c>
      <c r="AA84" s="125">
        <f t="shared" si="109"/>
        <v>24.423963133640552</v>
      </c>
      <c r="AB84" s="125">
        <f t="shared" si="109"/>
        <v>15.948275862068966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20.590997307957178</v>
      </c>
      <c r="C87" s="173">
        <f t="shared" ref="C87:D87" si="110">+C68/(C68+C18)*100</f>
        <v>24.009272196113297</v>
      </c>
      <c r="D87" s="173">
        <f t="shared" si="110"/>
        <v>17.268518518518519</v>
      </c>
      <c r="E87" s="173"/>
      <c r="F87" s="173">
        <f>+F68/(F68+F18)*100</f>
        <v>24.584443015887594</v>
      </c>
      <c r="G87" s="173">
        <f t="shared" ref="G87:H87" si="111">+G68/(G68+G18)*100</f>
        <v>27.943541182776489</v>
      </c>
      <c r="H87" s="173">
        <f t="shared" si="111"/>
        <v>21.031746031746032</v>
      </c>
      <c r="I87" s="173"/>
      <c r="J87" s="173">
        <f>+J68/(J68+J18)*100</f>
        <v>24.111675126903553</v>
      </c>
      <c r="K87" s="173">
        <f t="shared" ref="K87:L87" si="112">+K68/(K68+K18)*100</f>
        <v>27.243589743589741</v>
      </c>
      <c r="L87" s="173">
        <f t="shared" si="112"/>
        <v>20.864106351550959</v>
      </c>
      <c r="M87" s="173"/>
      <c r="N87" s="173">
        <f>+N68/(N68+N18)*100</f>
        <v>18.341355796229443</v>
      </c>
      <c r="O87" s="173">
        <f t="shared" ref="O87:P87" si="113">+O68/(O68+O18)*100</f>
        <v>21.755573248407643</v>
      </c>
      <c r="P87" s="173">
        <f t="shared" si="113"/>
        <v>14.874696847210995</v>
      </c>
      <c r="Q87" s="173"/>
      <c r="R87" s="173">
        <f>+R68/(R68+R18)*100</f>
        <v>24.183432434633868</v>
      </c>
      <c r="S87" s="173">
        <f t="shared" ref="S87:T87" si="114">+S68/(S68+S18)*100</f>
        <v>28.639699607441543</v>
      </c>
      <c r="T87" s="173">
        <f t="shared" si="114"/>
        <v>20.115300716734186</v>
      </c>
      <c r="U87" s="173"/>
      <c r="V87" s="173">
        <f>+V68/(V68+V18)*100</f>
        <v>19.226327944572748</v>
      </c>
      <c r="W87" s="173">
        <f t="shared" ref="W87:X87" si="115">+W68/(W68+W18)*100</f>
        <v>21.780379491320147</v>
      </c>
      <c r="X87" s="173">
        <f t="shared" si="115"/>
        <v>16.899595439499816</v>
      </c>
      <c r="Y87" s="173"/>
      <c r="Z87" s="173">
        <f>+Z68/(Z68+Z18)*100</f>
        <v>10.964630225080386</v>
      </c>
      <c r="AA87" s="173">
        <f t="shared" ref="AA87:AB87" si="116">+AA68/(AA68+AA18)*100</f>
        <v>13.890139576767222</v>
      </c>
      <c r="AB87" s="173">
        <f t="shared" si="116"/>
        <v>8.3060556464811786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20.120475978867329</v>
      </c>
      <c r="C88" s="125">
        <f t="shared" ref="C88:D88" si="117">+C69/(C69+C19)*100</f>
        <v>23.57663248785753</v>
      </c>
      <c r="D88" s="125">
        <f t="shared" si="117"/>
        <v>16.826845810163608</v>
      </c>
      <c r="E88" s="129"/>
      <c r="F88" s="125">
        <f>+F69/(F69+F19)*100</f>
        <v>24.225568236309581</v>
      </c>
      <c r="G88" s="125">
        <f t="shared" ref="G88:H88" si="118">+G69/(G69+G19)*100</f>
        <v>27.50520931994696</v>
      </c>
      <c r="H88" s="125">
        <f t="shared" si="118"/>
        <v>20.862470862470865</v>
      </c>
      <c r="I88" s="129"/>
      <c r="J88" s="125">
        <f>+J69/(J69+J19)*100</f>
        <v>23.776157560837042</v>
      </c>
      <c r="K88" s="125">
        <f t="shared" ref="K88:L88" si="119">+K69/(K69+K19)*100</f>
        <v>26.92596768132281</v>
      </c>
      <c r="L88" s="125">
        <f t="shared" si="119"/>
        <v>20.576445886619585</v>
      </c>
      <c r="M88" s="129"/>
      <c r="N88" s="125">
        <f>+N69/(N69+N19)*100</f>
        <v>17.703750261889798</v>
      </c>
      <c r="O88" s="125">
        <f t="shared" ref="O88:P88" si="120">+O69/(O69+O19)*100</f>
        <v>21.001683501683502</v>
      </c>
      <c r="P88" s="125">
        <f t="shared" si="120"/>
        <v>14.43471005423446</v>
      </c>
      <c r="Q88" s="129"/>
      <c r="R88" s="125">
        <f>+R69/(R69+R19)*100</f>
        <v>23.339100346020761</v>
      </c>
      <c r="S88" s="125">
        <f t="shared" ref="S88:T88" si="121">+S69/(S69+S19)*100</f>
        <v>28.094626810929764</v>
      </c>
      <c r="T88" s="125">
        <f t="shared" si="121"/>
        <v>19.092844277059111</v>
      </c>
      <c r="U88" s="129"/>
      <c r="V88" s="125">
        <f>+V69/(V69+V19)*100</f>
        <v>18.97743443789388</v>
      </c>
      <c r="W88" s="125">
        <f t="shared" ref="W88:X88" si="122">+W69/(W69+W19)*100</f>
        <v>21.760654326302195</v>
      </c>
      <c r="X88" s="125">
        <f t="shared" si="122"/>
        <v>16.486902927580893</v>
      </c>
      <c r="Y88" s="129"/>
      <c r="Z88" s="125">
        <f>+Z69/(Z69+Z19)*100</f>
        <v>10.569842528605415</v>
      </c>
      <c r="AA88" s="125">
        <f t="shared" ref="AA88:AB88" si="123">+AA69/(AA69+AA19)*100</f>
        <v>13.441372735938989</v>
      </c>
      <c r="AB88" s="125">
        <f t="shared" si="123"/>
        <v>7.9680414597279201</v>
      </c>
    </row>
    <row r="89" spans="1:33" ht="15" customHeight="1" x14ac:dyDescent="0.25">
      <c r="A89" s="107" t="s">
        <v>74</v>
      </c>
      <c r="B89" s="125">
        <f t="shared" ref="B89:D89" si="124">+B70/(B70+B20)*100</f>
        <v>11.707988980716253</v>
      </c>
      <c r="C89" s="125">
        <f t="shared" si="124"/>
        <v>13.842482100238662</v>
      </c>
      <c r="D89" s="125">
        <f t="shared" si="124"/>
        <v>8.7947882736156355</v>
      </c>
      <c r="E89" s="129"/>
      <c r="F89" s="125">
        <f t="shared" ref="F89:H89" si="125">+F70/(F70+F20)*100</f>
        <v>11.643835616438356</v>
      </c>
      <c r="G89" s="125">
        <f t="shared" si="125"/>
        <v>13.953488372093023</v>
      </c>
      <c r="H89" s="125">
        <f t="shared" si="125"/>
        <v>8.3333333333333321</v>
      </c>
      <c r="I89" s="129"/>
      <c r="J89" s="125">
        <f t="shared" ref="J89:L89" si="126">+J70/(J70+J20)*100</f>
        <v>21.088435374149661</v>
      </c>
      <c r="K89" s="125">
        <f t="shared" si="126"/>
        <v>19.753086419753085</v>
      </c>
      <c r="L89" s="125">
        <f t="shared" si="126"/>
        <v>22.727272727272727</v>
      </c>
      <c r="M89" s="129"/>
      <c r="N89" s="125">
        <f t="shared" ref="N89:P89" si="127">+N70/(N70+N20)*100</f>
        <v>12.403100775193799</v>
      </c>
      <c r="O89" s="125">
        <f t="shared" si="127"/>
        <v>18.666666666666668</v>
      </c>
      <c r="P89" s="125">
        <f t="shared" si="127"/>
        <v>3.7037037037037033</v>
      </c>
      <c r="Q89" s="129"/>
      <c r="R89" s="125">
        <f t="shared" ref="R89:T89" si="128">+R70/(R70+R20)*100</f>
        <v>11.409395973154362</v>
      </c>
      <c r="S89" s="125">
        <f t="shared" si="128"/>
        <v>14.444444444444443</v>
      </c>
      <c r="T89" s="125">
        <f t="shared" si="128"/>
        <v>6.7796610169491522</v>
      </c>
      <c r="U89" s="129"/>
      <c r="V89" s="125">
        <f t="shared" ref="V89:X89" si="129">+V70/(V70+V20)*100</f>
        <v>3.9603960396039604</v>
      </c>
      <c r="W89" s="125">
        <f t="shared" si="129"/>
        <v>5.1724137931034484</v>
      </c>
      <c r="X89" s="125">
        <f t="shared" si="129"/>
        <v>2.3255813953488373</v>
      </c>
      <c r="Y89" s="129"/>
      <c r="Z89" s="125">
        <f t="shared" ref="Z89:AB89" si="130">+Z70/(Z70+Z20)*100</f>
        <v>0</v>
      </c>
      <c r="AA89" s="125">
        <f t="shared" si="130"/>
        <v>0</v>
      </c>
      <c r="AB89" s="125">
        <f t="shared" si="130"/>
        <v>0</v>
      </c>
    </row>
    <row r="90" spans="1:33" ht="15" customHeight="1" x14ac:dyDescent="0.25">
      <c r="A90" s="107" t="s">
        <v>245</v>
      </c>
      <c r="B90" s="125">
        <f t="shared" ref="B90:D90" si="131">+B71/(B71+B21)*100</f>
        <v>35.147486497714993</v>
      </c>
      <c r="C90" s="125">
        <f t="shared" si="131"/>
        <v>36</v>
      </c>
      <c r="D90" s="125">
        <f t="shared" si="131"/>
        <v>33.91038696537678</v>
      </c>
      <c r="E90" s="129"/>
      <c r="F90" s="125">
        <f t="shared" ref="F90:H90" si="132">+F71/(F71+F21)*100</f>
        <v>42.405063291139236</v>
      </c>
      <c r="G90" s="125">
        <f t="shared" si="132"/>
        <v>43.103448275862064</v>
      </c>
      <c r="H90" s="125">
        <f t="shared" si="132"/>
        <v>40.476190476190474</v>
      </c>
      <c r="I90" s="129"/>
      <c r="J90" s="125">
        <f t="shared" ref="J90:L90" si="133">+J71/(J71+J21)*100</f>
        <v>36.419753086419753</v>
      </c>
      <c r="K90" s="125">
        <f t="shared" si="133"/>
        <v>38.028169014084504</v>
      </c>
      <c r="L90" s="125">
        <f t="shared" si="133"/>
        <v>33.333333333333329</v>
      </c>
      <c r="M90" s="129"/>
      <c r="N90" s="125">
        <f t="shared" ref="N90:P90" si="134">+N71/(N71+N21)*100</f>
        <v>41.414141414141412</v>
      </c>
      <c r="O90" s="125">
        <f t="shared" si="134"/>
        <v>41.116751269035532</v>
      </c>
      <c r="P90" s="125">
        <f t="shared" si="134"/>
        <v>42</v>
      </c>
      <c r="Q90" s="129"/>
      <c r="R90" s="125">
        <f t="shared" ref="R90:T90" si="135">+R71/(R71+R21)*100</f>
        <v>44.718309859154928</v>
      </c>
      <c r="S90" s="125">
        <f t="shared" si="135"/>
        <v>42.088607594936711</v>
      </c>
      <c r="T90" s="125">
        <f t="shared" si="135"/>
        <v>48.015873015873019</v>
      </c>
      <c r="U90" s="129"/>
      <c r="V90" s="125">
        <f t="shared" ref="V90:X90" si="136">+V71/(V71+V21)*100</f>
        <v>28.035320088300221</v>
      </c>
      <c r="W90" s="125">
        <f t="shared" si="136"/>
        <v>26</v>
      </c>
      <c r="X90" s="125">
        <f t="shared" si="136"/>
        <v>30.541871921182267</v>
      </c>
      <c r="Y90" s="129"/>
      <c r="Z90" s="125">
        <f t="shared" ref="Z90:AB90" si="137">+Z71/(Z71+Z21)*100</f>
        <v>20.044543429844097</v>
      </c>
      <c r="AA90" s="125">
        <f t="shared" si="137"/>
        <v>24.423963133640552</v>
      </c>
      <c r="AB90" s="125">
        <f t="shared" si="137"/>
        <v>15.948275862068966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19.441431670281993</v>
      </c>
      <c r="C93" s="173">
        <f t="shared" ref="C93:D93" si="138">+C74/(C74+C24)*100</f>
        <v>23.816824423410214</v>
      </c>
      <c r="D93" s="173">
        <f t="shared" si="138"/>
        <v>14.915184112536201</v>
      </c>
      <c r="E93" s="173"/>
      <c r="F93" s="173">
        <f>+F74/(F74+F24)*100</f>
        <v>21.356582946728523</v>
      </c>
      <c r="G93" s="173">
        <f t="shared" ref="G93:H93" si="139">+G74/(G74+G24)*100</f>
        <v>25.561531161024991</v>
      </c>
      <c r="H93" s="173">
        <f t="shared" si="139"/>
        <v>17.055016181229774</v>
      </c>
      <c r="I93" s="173"/>
      <c r="J93" s="173">
        <f>+J74/(J74+J24)*100</f>
        <v>22.410215482841181</v>
      </c>
      <c r="K93" s="173">
        <f t="shared" ref="K93:L93" si="140">+K74/(K74+K24)*100</f>
        <v>26.5625</v>
      </c>
      <c r="L93" s="173">
        <f t="shared" si="140"/>
        <v>17.894035321559478</v>
      </c>
      <c r="M93" s="173"/>
      <c r="N93" s="173">
        <f>+N74/(N74+N24)*100</f>
        <v>18.465703971119133</v>
      </c>
      <c r="O93" s="173">
        <f t="shared" ref="O93:P93" si="141">+O74/(O74+O24)*100</f>
        <v>23.015873015873016</v>
      </c>
      <c r="P93" s="173">
        <f t="shared" si="141"/>
        <v>13.908959537572255</v>
      </c>
      <c r="Q93" s="173"/>
      <c r="R93" s="173">
        <f>+R74/(R74+R24)*100</f>
        <v>24.04949381327334</v>
      </c>
      <c r="S93" s="173">
        <f t="shared" ref="S93:T93" si="142">+S74/(S74+S24)*100</f>
        <v>28.790534618755476</v>
      </c>
      <c r="T93" s="173">
        <f t="shared" si="142"/>
        <v>19.047619047619047</v>
      </c>
      <c r="U93" s="173"/>
      <c r="V93" s="173">
        <f>+V74/(V74+V24)*100</f>
        <v>17.227456258411845</v>
      </c>
      <c r="W93" s="173">
        <f t="shared" ref="W93:X93" si="143">+W74/(W74+W24)*100</f>
        <v>22.594142259414227</v>
      </c>
      <c r="X93" s="173">
        <f t="shared" si="143"/>
        <v>11.5363283416528</v>
      </c>
      <c r="Y93" s="173"/>
      <c r="Z93" s="173">
        <f>+Z74/(Z74+Z24)*100</f>
        <v>8.059610705596107</v>
      </c>
      <c r="AA93" s="173">
        <f t="shared" ref="AA93:AB93" si="144">+AA74/(AA74+AA24)*100</f>
        <v>10.614525139664805</v>
      </c>
      <c r="AB93" s="173">
        <f t="shared" si="144"/>
        <v>5.6052474657125817</v>
      </c>
    </row>
    <row r="94" spans="1:33" ht="15" customHeight="1" x14ac:dyDescent="0.25">
      <c r="A94" s="107" t="s">
        <v>73</v>
      </c>
      <c r="B94" s="125">
        <f>+B75/(B75+B25)*100</f>
        <v>19.441431670281993</v>
      </c>
      <c r="C94" s="125">
        <f t="shared" ref="C94:D94" si="145">+C75/(C75+C25)*100</f>
        <v>23.816824423410214</v>
      </c>
      <c r="D94" s="125">
        <f t="shared" si="145"/>
        <v>14.915184112536201</v>
      </c>
      <c r="E94" s="129"/>
      <c r="F94" s="125">
        <f>+F75/(F75+F25)*100</f>
        <v>21.356582946728523</v>
      </c>
      <c r="G94" s="125">
        <f t="shared" ref="G94:H94" si="146">+G75/(G75+G25)*100</f>
        <v>25.561531161024991</v>
      </c>
      <c r="H94" s="125">
        <f t="shared" si="146"/>
        <v>17.055016181229774</v>
      </c>
      <c r="I94" s="129"/>
      <c r="J94" s="125">
        <f>+J75/(J75+J25)*100</f>
        <v>22.410215482841181</v>
      </c>
      <c r="K94" s="125">
        <f t="shared" ref="K94:L94" si="147">+K75/(K75+K25)*100</f>
        <v>26.5625</v>
      </c>
      <c r="L94" s="125">
        <f t="shared" si="147"/>
        <v>17.894035321559478</v>
      </c>
      <c r="M94" s="129"/>
      <c r="N94" s="125">
        <f>+N75/(N75+N25)*100</f>
        <v>18.465703971119133</v>
      </c>
      <c r="O94" s="125">
        <f t="shared" ref="O94:P94" si="148">+O75/(O75+O25)*100</f>
        <v>23.015873015873016</v>
      </c>
      <c r="P94" s="125">
        <f t="shared" si="148"/>
        <v>13.908959537572255</v>
      </c>
      <c r="Q94" s="129"/>
      <c r="R94" s="125">
        <f>+R75/(R75+R25)*100</f>
        <v>24.04949381327334</v>
      </c>
      <c r="S94" s="125">
        <f t="shared" ref="S94:T94" si="149">+S75/(S75+S25)*100</f>
        <v>28.790534618755476</v>
      </c>
      <c r="T94" s="125">
        <f t="shared" si="149"/>
        <v>19.047619047619047</v>
      </c>
      <c r="U94" s="129"/>
      <c r="V94" s="125">
        <f>+V75/(V75+V25)*100</f>
        <v>17.227456258411845</v>
      </c>
      <c r="W94" s="125">
        <f t="shared" ref="W94:X94" si="150">+W75/(W75+W25)*100</f>
        <v>22.594142259414227</v>
      </c>
      <c r="X94" s="125">
        <f t="shared" si="150"/>
        <v>11.5363283416528</v>
      </c>
      <c r="Y94" s="129"/>
      <c r="Z94" s="125">
        <f>+Z75/(Z75+Z25)*100</f>
        <v>8.059610705596107</v>
      </c>
      <c r="AA94" s="125">
        <f t="shared" ref="AA94:AB94" si="151">+AA75/(AA75+AA25)*100</f>
        <v>10.614525139664805</v>
      </c>
      <c r="AB94" s="125">
        <f t="shared" si="151"/>
        <v>5.6052474657125817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  <mergeCell ref="A60:AB60"/>
    <mergeCell ref="A79:AB79"/>
    <mergeCell ref="A97:AB97"/>
    <mergeCell ref="A98:AB98"/>
    <mergeCell ref="A55:AB55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2:K4"/>
  <sheetViews>
    <sheetView showGridLines="0" workbookViewId="0">
      <selection activeCell="J3" sqref="J3:K4"/>
    </sheetView>
  </sheetViews>
  <sheetFormatPr baseColWidth="10" defaultRowHeight="15" x14ac:dyDescent="0.25"/>
  <sheetData>
    <row r="2" spans="10:11" ht="15" customHeight="1" x14ac:dyDescent="0.25"/>
    <row r="3" spans="10:11" ht="15" customHeight="1" x14ac:dyDescent="0.25">
      <c r="J3" s="326" t="s">
        <v>317</v>
      </c>
      <c r="K3" s="326"/>
    </row>
    <row r="4" spans="10:11" x14ac:dyDescent="0.25">
      <c r="J4" s="326"/>
      <c r="K4" s="326"/>
    </row>
  </sheetData>
  <mergeCells count="1">
    <mergeCell ref="J3:K4"/>
  </mergeCells>
  <hyperlinks>
    <hyperlink ref="J3" r:id="rId1" location="INDICE!A1"/>
    <hyperlink ref="J3:K4" location="INDICE!A1" display="INDICE"/>
  </hyperlinks>
  <pageMargins left="0.7" right="0.7" top="0.75" bottom="0.75" header="0.3" footer="0.3"/>
  <pageSetup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"/>
  <sheetViews>
    <sheetView zoomScaleNormal="100" zoomScaleSheetLayoutView="100" workbookViewId="0">
      <selection sqref="A1:B1"/>
    </sheetView>
  </sheetViews>
  <sheetFormatPr baseColWidth="10" defaultRowHeight="15" customHeight="1" x14ac:dyDescent="0.25"/>
  <cols>
    <col min="1" max="1" width="17.7109375" style="123" customWidth="1"/>
    <col min="2" max="4" width="7" style="123" customWidth="1"/>
    <col min="5" max="5" width="1.42578125" style="123" customWidth="1"/>
    <col min="6" max="6" width="7" style="123" customWidth="1"/>
    <col min="7" max="8" width="6" style="123" customWidth="1"/>
    <col min="9" max="9" width="1.42578125" style="123" customWidth="1"/>
    <col min="10" max="10" width="7" style="123" customWidth="1"/>
    <col min="11" max="12" width="6" style="123" customWidth="1"/>
    <col min="13" max="13" width="1.85546875" style="123" customWidth="1"/>
    <col min="14" max="14" width="7" style="123" customWidth="1"/>
    <col min="15" max="16" width="6" style="123" customWidth="1"/>
    <col min="17" max="17" width="1.5703125" style="123" customWidth="1"/>
    <col min="18" max="18" width="7" style="123" customWidth="1"/>
    <col min="19" max="20" width="6" style="123" customWidth="1"/>
    <col min="21" max="21" width="1.140625" style="123" customWidth="1"/>
    <col min="22" max="22" width="7" style="123" customWidth="1"/>
    <col min="23" max="24" width="6" style="123" customWidth="1"/>
    <col min="25" max="25" width="1.42578125" style="123" customWidth="1"/>
    <col min="26" max="26" width="7" style="123" customWidth="1"/>
    <col min="27" max="28" width="6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38" t="s">
        <v>284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D1" s="29"/>
      <c r="AE1" s="326" t="s">
        <v>317</v>
      </c>
      <c r="AF1" s="326"/>
    </row>
    <row r="2" spans="1:32" ht="15" customHeight="1" x14ac:dyDescent="0.2">
      <c r="A2" s="338" t="s">
        <v>311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D2" s="30"/>
      <c r="AE2" s="326"/>
      <c r="AF2" s="326"/>
    </row>
    <row r="3" spans="1:32" ht="15" customHeight="1" x14ac:dyDescent="0.25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</row>
    <row r="4" spans="1:32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</row>
    <row r="5" spans="1:32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45" t="s">
        <v>242</v>
      </c>
      <c r="B8" s="343" t="s">
        <v>19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2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SUM(B13:B39)</f>
        <v>93396</v>
      </c>
      <c r="C11" s="152">
        <f>SUM(C13:C39)</f>
        <v>46494</v>
      </c>
      <c r="D11" s="152">
        <f>SUM(D13:D39)</f>
        <v>46902</v>
      </c>
      <c r="E11" s="152"/>
      <c r="F11" s="152">
        <f>SUM(F13:F39)</f>
        <v>17140</v>
      </c>
      <c r="G11" s="152">
        <f>SUM(G13:G39)</f>
        <v>8758</v>
      </c>
      <c r="H11" s="152">
        <f>SUM(H13:H39)</f>
        <v>8382</v>
      </c>
      <c r="I11" s="152"/>
      <c r="J11" s="152">
        <f>SUM(J13:J39)</f>
        <v>17297</v>
      </c>
      <c r="K11" s="152">
        <f>SUM(K13:K39)</f>
        <v>8880</v>
      </c>
      <c r="L11" s="152">
        <f>SUM(L13:L39)</f>
        <v>8417</v>
      </c>
      <c r="M11" s="152"/>
      <c r="N11" s="152">
        <f>SUM(N13:N39)</f>
        <v>15512</v>
      </c>
      <c r="O11" s="152">
        <f>SUM(O13:O39)</f>
        <v>7796</v>
      </c>
      <c r="P11" s="152">
        <f>SUM(P13:P39)</f>
        <v>7716</v>
      </c>
      <c r="Q11" s="152"/>
      <c r="R11" s="152">
        <f>SUM(R13:R39)</f>
        <v>16722</v>
      </c>
      <c r="S11" s="152">
        <f>SUM(S13:S39)</f>
        <v>8141</v>
      </c>
      <c r="T11" s="152">
        <f>SUM(T13:T39)</f>
        <v>8581</v>
      </c>
      <c r="U11" s="152"/>
      <c r="V11" s="152">
        <f>SUM(V13:V39)</f>
        <v>14107</v>
      </c>
      <c r="W11" s="152">
        <f>SUM(W13:W39)</f>
        <v>6866</v>
      </c>
      <c r="X11" s="152">
        <f>SUM(X13:X39)</f>
        <v>7241</v>
      </c>
      <c r="Y11" s="152"/>
      <c r="Z11" s="152">
        <f>SUM(Z13:Z39)</f>
        <v>12618</v>
      </c>
      <c r="AA11" s="152">
        <f>SUM(AA13:AA39)</f>
        <v>6053</v>
      </c>
      <c r="AB11" s="152">
        <f>SUM(AB13:AB39)</f>
        <v>6565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3">
        <v>5186</v>
      </c>
      <c r="C13" s="263">
        <v>2544</v>
      </c>
      <c r="D13" s="263">
        <v>2642</v>
      </c>
      <c r="E13" s="263"/>
      <c r="F13" s="263">
        <v>815</v>
      </c>
      <c r="G13" s="263">
        <v>432</v>
      </c>
      <c r="H13" s="263">
        <v>383</v>
      </c>
      <c r="I13" s="263"/>
      <c r="J13" s="263">
        <v>826</v>
      </c>
      <c r="K13" s="263">
        <v>404</v>
      </c>
      <c r="L13" s="263">
        <v>422</v>
      </c>
      <c r="M13" s="263"/>
      <c r="N13" s="263">
        <v>800</v>
      </c>
      <c r="O13" s="263">
        <v>405</v>
      </c>
      <c r="P13" s="263">
        <v>395</v>
      </c>
      <c r="Q13" s="263"/>
      <c r="R13" s="263">
        <v>992</v>
      </c>
      <c r="S13" s="263">
        <v>469</v>
      </c>
      <c r="T13" s="263">
        <v>523</v>
      </c>
      <c r="U13" s="263"/>
      <c r="V13" s="263">
        <v>894</v>
      </c>
      <c r="W13" s="263">
        <v>445</v>
      </c>
      <c r="X13" s="263">
        <v>449</v>
      </c>
      <c r="Y13" s="263"/>
      <c r="Z13" s="263">
        <v>859</v>
      </c>
      <c r="AA13" s="263">
        <v>389</v>
      </c>
      <c r="AB13" s="263">
        <v>470</v>
      </c>
    </row>
    <row r="14" spans="1:32" ht="15" customHeight="1" x14ac:dyDescent="0.2">
      <c r="A14" s="107" t="s">
        <v>80</v>
      </c>
      <c r="B14" s="263">
        <v>2903</v>
      </c>
      <c r="C14" s="263">
        <v>1414</v>
      </c>
      <c r="D14" s="263">
        <v>1489</v>
      </c>
      <c r="E14" s="263"/>
      <c r="F14" s="263">
        <v>429</v>
      </c>
      <c r="G14" s="263">
        <v>224</v>
      </c>
      <c r="H14" s="263">
        <v>205</v>
      </c>
      <c r="I14" s="263"/>
      <c r="J14" s="263">
        <v>315</v>
      </c>
      <c r="K14" s="263">
        <v>159</v>
      </c>
      <c r="L14" s="263">
        <v>156</v>
      </c>
      <c r="M14" s="263"/>
      <c r="N14" s="263">
        <v>319</v>
      </c>
      <c r="O14" s="263">
        <v>161</v>
      </c>
      <c r="P14" s="263">
        <v>158</v>
      </c>
      <c r="Q14" s="263"/>
      <c r="R14" s="263">
        <v>685</v>
      </c>
      <c r="S14" s="263">
        <v>305</v>
      </c>
      <c r="T14" s="263">
        <v>380</v>
      </c>
      <c r="U14" s="263"/>
      <c r="V14" s="263">
        <v>613</v>
      </c>
      <c r="W14" s="263">
        <v>316</v>
      </c>
      <c r="X14" s="263">
        <v>297</v>
      </c>
      <c r="Y14" s="263"/>
      <c r="Z14" s="263">
        <v>542</v>
      </c>
      <c r="AA14" s="263">
        <v>249</v>
      </c>
      <c r="AB14" s="263">
        <v>293</v>
      </c>
    </row>
    <row r="15" spans="1:32" ht="15" customHeight="1" x14ac:dyDescent="0.2">
      <c r="A15" s="107" t="s">
        <v>81</v>
      </c>
      <c r="B15" s="263">
        <v>1942</v>
      </c>
      <c r="C15" s="263">
        <v>747</v>
      </c>
      <c r="D15" s="263">
        <v>1195</v>
      </c>
      <c r="E15" s="263"/>
      <c r="F15" s="263">
        <v>77</v>
      </c>
      <c r="G15" s="263">
        <v>33</v>
      </c>
      <c r="H15" s="263">
        <v>44</v>
      </c>
      <c r="I15" s="263"/>
      <c r="J15" s="263">
        <v>59</v>
      </c>
      <c r="K15" s="263">
        <v>28</v>
      </c>
      <c r="L15" s="263">
        <v>31</v>
      </c>
      <c r="M15" s="263"/>
      <c r="N15" s="263">
        <v>71</v>
      </c>
      <c r="O15" s="263">
        <v>37</v>
      </c>
      <c r="P15" s="263">
        <v>34</v>
      </c>
      <c r="Q15" s="263"/>
      <c r="R15" s="263">
        <v>592</v>
      </c>
      <c r="S15" s="263">
        <v>240</v>
      </c>
      <c r="T15" s="263">
        <v>352</v>
      </c>
      <c r="U15" s="263"/>
      <c r="V15" s="263">
        <v>617</v>
      </c>
      <c r="W15" s="263">
        <v>206</v>
      </c>
      <c r="X15" s="263">
        <v>411</v>
      </c>
      <c r="Y15" s="263"/>
      <c r="Z15" s="263">
        <v>526</v>
      </c>
      <c r="AA15" s="263">
        <v>203</v>
      </c>
      <c r="AB15" s="263">
        <v>323</v>
      </c>
    </row>
    <row r="16" spans="1:32" ht="15" customHeight="1" x14ac:dyDescent="0.2">
      <c r="A16" s="107" t="s">
        <v>82</v>
      </c>
      <c r="B16" s="263">
        <v>9828</v>
      </c>
      <c r="C16" s="263">
        <v>4800</v>
      </c>
      <c r="D16" s="263">
        <v>5028</v>
      </c>
      <c r="E16" s="263"/>
      <c r="F16" s="263">
        <v>1583</v>
      </c>
      <c r="G16" s="263">
        <v>819</v>
      </c>
      <c r="H16" s="263">
        <v>764</v>
      </c>
      <c r="I16" s="263"/>
      <c r="J16" s="263">
        <v>1624</v>
      </c>
      <c r="K16" s="263">
        <v>799</v>
      </c>
      <c r="L16" s="263">
        <v>825</v>
      </c>
      <c r="M16" s="263"/>
      <c r="N16" s="263">
        <v>1595</v>
      </c>
      <c r="O16" s="263">
        <v>812</v>
      </c>
      <c r="P16" s="263">
        <v>783</v>
      </c>
      <c r="Q16" s="263"/>
      <c r="R16" s="263">
        <v>1843</v>
      </c>
      <c r="S16" s="263">
        <v>857</v>
      </c>
      <c r="T16" s="263">
        <v>986</v>
      </c>
      <c r="U16" s="263"/>
      <c r="V16" s="263">
        <v>1657</v>
      </c>
      <c r="W16" s="263">
        <v>776</v>
      </c>
      <c r="X16" s="263">
        <v>881</v>
      </c>
      <c r="Y16" s="263"/>
      <c r="Z16" s="263">
        <v>1526</v>
      </c>
      <c r="AA16" s="263">
        <v>737</v>
      </c>
      <c r="AB16" s="263">
        <v>789</v>
      </c>
    </row>
    <row r="17" spans="1:28" ht="15" customHeight="1" x14ac:dyDescent="0.2">
      <c r="A17" s="107" t="s">
        <v>83</v>
      </c>
      <c r="B17" s="263">
        <v>2145</v>
      </c>
      <c r="C17" s="263">
        <v>1140</v>
      </c>
      <c r="D17" s="263">
        <v>1005</v>
      </c>
      <c r="E17" s="263"/>
      <c r="F17" s="263">
        <v>361</v>
      </c>
      <c r="G17" s="263">
        <v>194</v>
      </c>
      <c r="H17" s="263">
        <v>167</v>
      </c>
      <c r="I17" s="263"/>
      <c r="J17" s="263">
        <v>364</v>
      </c>
      <c r="K17" s="263">
        <v>195</v>
      </c>
      <c r="L17" s="263">
        <v>169</v>
      </c>
      <c r="M17" s="263"/>
      <c r="N17" s="263">
        <v>341</v>
      </c>
      <c r="O17" s="263">
        <v>180</v>
      </c>
      <c r="P17" s="263">
        <v>161</v>
      </c>
      <c r="Q17" s="263"/>
      <c r="R17" s="263">
        <v>425</v>
      </c>
      <c r="S17" s="263">
        <v>232</v>
      </c>
      <c r="T17" s="263">
        <v>193</v>
      </c>
      <c r="U17" s="263"/>
      <c r="V17" s="263">
        <v>357</v>
      </c>
      <c r="W17" s="263">
        <v>186</v>
      </c>
      <c r="X17" s="263">
        <v>171</v>
      </c>
      <c r="Y17" s="263"/>
      <c r="Z17" s="263">
        <v>297</v>
      </c>
      <c r="AA17" s="263">
        <v>153</v>
      </c>
      <c r="AB17" s="263">
        <v>144</v>
      </c>
    </row>
    <row r="18" spans="1:28" ht="15" customHeight="1" x14ac:dyDescent="0.2">
      <c r="A18" s="107" t="s">
        <v>84</v>
      </c>
      <c r="B18" s="263">
        <v>3229</v>
      </c>
      <c r="C18" s="263">
        <v>1608</v>
      </c>
      <c r="D18" s="263">
        <v>1621</v>
      </c>
      <c r="E18" s="263"/>
      <c r="F18" s="263">
        <v>610</v>
      </c>
      <c r="G18" s="263">
        <v>303</v>
      </c>
      <c r="H18" s="263">
        <v>307</v>
      </c>
      <c r="I18" s="263"/>
      <c r="J18" s="263">
        <v>640</v>
      </c>
      <c r="K18" s="263">
        <v>327</v>
      </c>
      <c r="L18" s="263">
        <v>313</v>
      </c>
      <c r="M18" s="263"/>
      <c r="N18" s="263">
        <v>623</v>
      </c>
      <c r="O18" s="263">
        <v>311</v>
      </c>
      <c r="P18" s="263">
        <v>312</v>
      </c>
      <c r="Q18" s="263"/>
      <c r="R18" s="263">
        <v>501</v>
      </c>
      <c r="S18" s="263">
        <v>268</v>
      </c>
      <c r="T18" s="263">
        <v>233</v>
      </c>
      <c r="U18" s="263"/>
      <c r="V18" s="263">
        <v>438</v>
      </c>
      <c r="W18" s="263">
        <v>214</v>
      </c>
      <c r="X18" s="263">
        <v>224</v>
      </c>
      <c r="Y18" s="263"/>
      <c r="Z18" s="263">
        <v>417</v>
      </c>
      <c r="AA18" s="263">
        <v>185</v>
      </c>
      <c r="AB18" s="263">
        <v>232</v>
      </c>
    </row>
    <row r="19" spans="1:28" ht="15" customHeight="1" x14ac:dyDescent="0.2">
      <c r="A19" s="107" t="s">
        <v>85</v>
      </c>
      <c r="B19" s="263">
        <v>1051</v>
      </c>
      <c r="C19" s="263">
        <v>514</v>
      </c>
      <c r="D19" s="263">
        <v>537</v>
      </c>
      <c r="E19" s="263"/>
      <c r="F19" s="263">
        <v>208</v>
      </c>
      <c r="G19" s="263">
        <v>110</v>
      </c>
      <c r="H19" s="263">
        <v>98</v>
      </c>
      <c r="I19" s="263"/>
      <c r="J19" s="263">
        <v>186</v>
      </c>
      <c r="K19" s="263">
        <v>86</v>
      </c>
      <c r="L19" s="263">
        <v>100</v>
      </c>
      <c r="M19" s="263"/>
      <c r="N19" s="263">
        <v>199</v>
      </c>
      <c r="O19" s="263">
        <v>90</v>
      </c>
      <c r="P19" s="263">
        <v>109</v>
      </c>
      <c r="Q19" s="263"/>
      <c r="R19" s="263">
        <v>171</v>
      </c>
      <c r="S19" s="263">
        <v>81</v>
      </c>
      <c r="T19" s="263">
        <v>90</v>
      </c>
      <c r="U19" s="263"/>
      <c r="V19" s="263">
        <v>171</v>
      </c>
      <c r="W19" s="263">
        <v>95</v>
      </c>
      <c r="X19" s="263">
        <v>76</v>
      </c>
      <c r="Y19" s="263"/>
      <c r="Z19" s="263">
        <v>116</v>
      </c>
      <c r="AA19" s="263">
        <v>52</v>
      </c>
      <c r="AB19" s="263">
        <v>64</v>
      </c>
    </row>
    <row r="20" spans="1:28" ht="15" customHeight="1" x14ac:dyDescent="0.2">
      <c r="A20" s="107" t="s">
        <v>86</v>
      </c>
      <c r="B20" s="263">
        <v>7856</v>
      </c>
      <c r="C20" s="263">
        <v>3872</v>
      </c>
      <c r="D20" s="263">
        <v>3984</v>
      </c>
      <c r="E20" s="263"/>
      <c r="F20" s="263">
        <v>1385</v>
      </c>
      <c r="G20" s="263">
        <v>684</v>
      </c>
      <c r="H20" s="263">
        <v>701</v>
      </c>
      <c r="I20" s="263"/>
      <c r="J20" s="263">
        <v>1384</v>
      </c>
      <c r="K20" s="263">
        <v>695</v>
      </c>
      <c r="L20" s="263">
        <v>689</v>
      </c>
      <c r="M20" s="263"/>
      <c r="N20" s="263">
        <v>1250</v>
      </c>
      <c r="O20" s="263">
        <v>636</v>
      </c>
      <c r="P20" s="263">
        <v>614</v>
      </c>
      <c r="Q20" s="263"/>
      <c r="R20" s="263">
        <v>1542</v>
      </c>
      <c r="S20" s="263">
        <v>743</v>
      </c>
      <c r="T20" s="263">
        <v>799</v>
      </c>
      <c r="U20" s="263"/>
      <c r="V20" s="263">
        <v>1183</v>
      </c>
      <c r="W20" s="263">
        <v>587</v>
      </c>
      <c r="X20" s="263">
        <v>596</v>
      </c>
      <c r="Y20" s="263"/>
      <c r="Z20" s="263">
        <v>1112</v>
      </c>
      <c r="AA20" s="263">
        <v>527</v>
      </c>
      <c r="AB20" s="263">
        <v>585</v>
      </c>
    </row>
    <row r="21" spans="1:28" ht="15" customHeight="1" x14ac:dyDescent="0.2">
      <c r="A21" s="107" t="s">
        <v>87</v>
      </c>
      <c r="B21" s="263">
        <v>3521</v>
      </c>
      <c r="C21" s="263">
        <v>1808</v>
      </c>
      <c r="D21" s="263">
        <v>1713</v>
      </c>
      <c r="E21" s="263"/>
      <c r="F21" s="263">
        <v>707</v>
      </c>
      <c r="G21" s="263">
        <v>367</v>
      </c>
      <c r="H21" s="263">
        <v>340</v>
      </c>
      <c r="I21" s="263"/>
      <c r="J21" s="263">
        <v>734</v>
      </c>
      <c r="K21" s="263">
        <v>386</v>
      </c>
      <c r="L21" s="263">
        <v>348</v>
      </c>
      <c r="M21" s="263"/>
      <c r="N21" s="263">
        <v>697</v>
      </c>
      <c r="O21" s="263">
        <v>357</v>
      </c>
      <c r="P21" s="263">
        <v>340</v>
      </c>
      <c r="Q21" s="263"/>
      <c r="R21" s="263">
        <v>522</v>
      </c>
      <c r="S21" s="263">
        <v>258</v>
      </c>
      <c r="T21" s="263">
        <v>264</v>
      </c>
      <c r="U21" s="263"/>
      <c r="V21" s="263">
        <v>460</v>
      </c>
      <c r="W21" s="263">
        <v>229</v>
      </c>
      <c r="X21" s="263">
        <v>231</v>
      </c>
      <c r="Y21" s="263"/>
      <c r="Z21" s="263">
        <v>401</v>
      </c>
      <c r="AA21" s="263">
        <v>211</v>
      </c>
      <c r="AB21" s="263">
        <v>190</v>
      </c>
    </row>
    <row r="22" spans="1:28" ht="15" customHeight="1" x14ac:dyDescent="0.2">
      <c r="A22" s="107" t="s">
        <v>88</v>
      </c>
      <c r="B22" s="263">
        <v>7581</v>
      </c>
      <c r="C22" s="263">
        <v>3724</v>
      </c>
      <c r="D22" s="263">
        <v>3857</v>
      </c>
      <c r="E22" s="263"/>
      <c r="F22" s="263">
        <v>1657</v>
      </c>
      <c r="G22" s="263">
        <v>834</v>
      </c>
      <c r="H22" s="263">
        <v>823</v>
      </c>
      <c r="I22" s="263"/>
      <c r="J22" s="263">
        <v>1601</v>
      </c>
      <c r="K22" s="263">
        <v>780</v>
      </c>
      <c r="L22" s="263">
        <v>821</v>
      </c>
      <c r="M22" s="263"/>
      <c r="N22" s="263">
        <v>1339</v>
      </c>
      <c r="O22" s="263">
        <v>660</v>
      </c>
      <c r="P22" s="263">
        <v>679</v>
      </c>
      <c r="Q22" s="263"/>
      <c r="R22" s="263">
        <v>1128</v>
      </c>
      <c r="S22" s="263">
        <v>543</v>
      </c>
      <c r="T22" s="263">
        <v>585</v>
      </c>
      <c r="U22" s="263"/>
      <c r="V22" s="263">
        <v>986</v>
      </c>
      <c r="W22" s="263">
        <v>476</v>
      </c>
      <c r="X22" s="263">
        <v>510</v>
      </c>
      <c r="Y22" s="263"/>
      <c r="Z22" s="263">
        <v>870</v>
      </c>
      <c r="AA22" s="263">
        <v>431</v>
      </c>
      <c r="AB22" s="263">
        <v>439</v>
      </c>
    </row>
    <row r="23" spans="1:28" ht="15" customHeight="1" x14ac:dyDescent="0.2">
      <c r="A23" s="107" t="s">
        <v>89</v>
      </c>
      <c r="B23" s="263">
        <v>1666</v>
      </c>
      <c r="C23" s="263">
        <v>769</v>
      </c>
      <c r="D23" s="263">
        <v>897</v>
      </c>
      <c r="E23" s="263"/>
      <c r="F23" s="263">
        <v>400</v>
      </c>
      <c r="G23" s="263">
        <v>188</v>
      </c>
      <c r="H23" s="263">
        <v>212</v>
      </c>
      <c r="I23" s="263"/>
      <c r="J23" s="263">
        <v>352</v>
      </c>
      <c r="K23" s="263">
        <v>171</v>
      </c>
      <c r="L23" s="263">
        <v>181</v>
      </c>
      <c r="M23" s="263"/>
      <c r="N23" s="263">
        <v>294</v>
      </c>
      <c r="O23" s="263">
        <v>125</v>
      </c>
      <c r="P23" s="263">
        <v>169</v>
      </c>
      <c r="Q23" s="263"/>
      <c r="R23" s="263">
        <v>242</v>
      </c>
      <c r="S23" s="263">
        <v>108</v>
      </c>
      <c r="T23" s="263">
        <v>134</v>
      </c>
      <c r="U23" s="263"/>
      <c r="V23" s="263">
        <v>199</v>
      </c>
      <c r="W23" s="263">
        <v>87</v>
      </c>
      <c r="X23" s="263">
        <v>112</v>
      </c>
      <c r="Y23" s="263"/>
      <c r="Z23" s="263">
        <v>179</v>
      </c>
      <c r="AA23" s="263">
        <v>90</v>
      </c>
      <c r="AB23" s="263">
        <v>89</v>
      </c>
    </row>
    <row r="24" spans="1:28" ht="15" customHeight="1" x14ac:dyDescent="0.2">
      <c r="A24" s="153" t="s">
        <v>90</v>
      </c>
      <c r="B24" s="263">
        <v>7022</v>
      </c>
      <c r="C24" s="263">
        <v>3632</v>
      </c>
      <c r="D24" s="263">
        <v>3390</v>
      </c>
      <c r="E24" s="263"/>
      <c r="F24" s="263">
        <v>1095</v>
      </c>
      <c r="G24" s="263">
        <v>621</v>
      </c>
      <c r="H24" s="263">
        <v>474</v>
      </c>
      <c r="I24" s="263"/>
      <c r="J24" s="263">
        <v>1227</v>
      </c>
      <c r="K24" s="263">
        <v>683</v>
      </c>
      <c r="L24" s="263">
        <v>544</v>
      </c>
      <c r="M24" s="263"/>
      <c r="N24" s="263">
        <v>1025</v>
      </c>
      <c r="O24" s="263">
        <v>517</v>
      </c>
      <c r="P24" s="263">
        <v>508</v>
      </c>
      <c r="Q24" s="263"/>
      <c r="R24" s="263">
        <v>1410</v>
      </c>
      <c r="S24" s="263">
        <v>711</v>
      </c>
      <c r="T24" s="263">
        <v>699</v>
      </c>
      <c r="U24" s="263"/>
      <c r="V24" s="263">
        <v>1308</v>
      </c>
      <c r="W24" s="263">
        <v>625</v>
      </c>
      <c r="X24" s="263">
        <v>683</v>
      </c>
      <c r="Y24" s="263"/>
      <c r="Z24" s="263">
        <v>957</v>
      </c>
      <c r="AA24" s="263">
        <v>475</v>
      </c>
      <c r="AB24" s="263">
        <v>482</v>
      </c>
    </row>
    <row r="25" spans="1:28" ht="15" customHeight="1" x14ac:dyDescent="0.2">
      <c r="A25" s="107" t="s">
        <v>91</v>
      </c>
      <c r="B25" s="263">
        <v>844</v>
      </c>
      <c r="C25" s="263">
        <v>420</v>
      </c>
      <c r="D25" s="263">
        <v>424</v>
      </c>
      <c r="E25" s="263"/>
      <c r="F25" s="263">
        <v>168</v>
      </c>
      <c r="G25" s="263">
        <v>89</v>
      </c>
      <c r="H25" s="263">
        <v>79</v>
      </c>
      <c r="I25" s="263"/>
      <c r="J25" s="263">
        <v>192</v>
      </c>
      <c r="K25" s="263">
        <v>100</v>
      </c>
      <c r="L25" s="263">
        <v>92</v>
      </c>
      <c r="M25" s="263"/>
      <c r="N25" s="263">
        <v>172</v>
      </c>
      <c r="O25" s="263">
        <v>93</v>
      </c>
      <c r="P25" s="263">
        <v>79</v>
      </c>
      <c r="Q25" s="263"/>
      <c r="R25" s="263">
        <v>122</v>
      </c>
      <c r="S25" s="263">
        <v>52</v>
      </c>
      <c r="T25" s="263">
        <v>70</v>
      </c>
      <c r="U25" s="263"/>
      <c r="V25" s="263">
        <v>108</v>
      </c>
      <c r="W25" s="263">
        <v>50</v>
      </c>
      <c r="X25" s="263">
        <v>58</v>
      </c>
      <c r="Y25" s="263"/>
      <c r="Z25" s="263">
        <v>82</v>
      </c>
      <c r="AA25" s="263">
        <v>36</v>
      </c>
      <c r="AB25" s="263">
        <v>46</v>
      </c>
    </row>
    <row r="26" spans="1:28" ht="15" customHeight="1" x14ac:dyDescent="0.2">
      <c r="A26" s="107" t="s">
        <v>92</v>
      </c>
      <c r="B26" s="263">
        <v>5956</v>
      </c>
      <c r="C26" s="263">
        <v>2917</v>
      </c>
      <c r="D26" s="263">
        <v>3039</v>
      </c>
      <c r="E26" s="263"/>
      <c r="F26" s="263">
        <v>610</v>
      </c>
      <c r="G26" s="263">
        <v>317</v>
      </c>
      <c r="H26" s="263">
        <v>293</v>
      </c>
      <c r="I26" s="263"/>
      <c r="J26" s="263">
        <v>659</v>
      </c>
      <c r="K26" s="263">
        <v>356</v>
      </c>
      <c r="L26" s="263">
        <v>303</v>
      </c>
      <c r="M26" s="263"/>
      <c r="N26" s="263">
        <v>649</v>
      </c>
      <c r="O26" s="263">
        <v>338</v>
      </c>
      <c r="P26" s="263">
        <v>311</v>
      </c>
      <c r="Q26" s="263"/>
      <c r="R26" s="263">
        <v>1502</v>
      </c>
      <c r="S26" s="263">
        <v>675</v>
      </c>
      <c r="T26" s="263">
        <v>827</v>
      </c>
      <c r="U26" s="263"/>
      <c r="V26" s="263">
        <v>1324</v>
      </c>
      <c r="W26" s="263">
        <v>645</v>
      </c>
      <c r="X26" s="263">
        <v>679</v>
      </c>
      <c r="Y26" s="263"/>
      <c r="Z26" s="263">
        <v>1212</v>
      </c>
      <c r="AA26" s="263">
        <v>586</v>
      </c>
      <c r="AB26" s="263">
        <v>626</v>
      </c>
    </row>
    <row r="27" spans="1:28" ht="15" customHeight="1" x14ac:dyDescent="0.2">
      <c r="A27" s="107" t="s">
        <v>93</v>
      </c>
      <c r="B27" s="263">
        <v>1012</v>
      </c>
      <c r="C27" s="263">
        <v>542</v>
      </c>
      <c r="D27" s="263">
        <v>470</v>
      </c>
      <c r="E27" s="263"/>
      <c r="F27" s="263">
        <v>250</v>
      </c>
      <c r="G27" s="263">
        <v>134</v>
      </c>
      <c r="H27" s="263">
        <v>116</v>
      </c>
      <c r="I27" s="263"/>
      <c r="J27" s="263">
        <v>278</v>
      </c>
      <c r="K27" s="263">
        <v>158</v>
      </c>
      <c r="L27" s="263">
        <v>120</v>
      </c>
      <c r="M27" s="263"/>
      <c r="N27" s="263">
        <v>175</v>
      </c>
      <c r="O27" s="263">
        <v>90</v>
      </c>
      <c r="P27" s="263">
        <v>85</v>
      </c>
      <c r="Q27" s="263"/>
      <c r="R27" s="263">
        <v>134</v>
      </c>
      <c r="S27" s="263">
        <v>70</v>
      </c>
      <c r="T27" s="263">
        <v>64</v>
      </c>
      <c r="U27" s="263"/>
      <c r="V27" s="263">
        <v>87</v>
      </c>
      <c r="W27" s="263">
        <v>44</v>
      </c>
      <c r="X27" s="263">
        <v>43</v>
      </c>
      <c r="Y27" s="263"/>
      <c r="Z27" s="263">
        <v>88</v>
      </c>
      <c r="AA27" s="263">
        <v>46</v>
      </c>
      <c r="AB27" s="263">
        <v>42</v>
      </c>
    </row>
    <row r="28" spans="1:28" ht="15" customHeight="1" x14ac:dyDescent="0.2">
      <c r="A28" s="107" t="s">
        <v>94</v>
      </c>
      <c r="B28" s="263">
        <v>2096</v>
      </c>
      <c r="C28" s="263">
        <v>1041</v>
      </c>
      <c r="D28" s="263">
        <v>1055</v>
      </c>
      <c r="E28" s="263"/>
      <c r="F28" s="263">
        <v>451</v>
      </c>
      <c r="G28" s="263">
        <v>228</v>
      </c>
      <c r="H28" s="263">
        <v>223</v>
      </c>
      <c r="I28" s="263"/>
      <c r="J28" s="263">
        <v>492</v>
      </c>
      <c r="K28" s="263">
        <v>238</v>
      </c>
      <c r="L28" s="263">
        <v>254</v>
      </c>
      <c r="M28" s="263"/>
      <c r="N28" s="263">
        <v>388</v>
      </c>
      <c r="O28" s="263">
        <v>184</v>
      </c>
      <c r="P28" s="263">
        <v>204</v>
      </c>
      <c r="Q28" s="263"/>
      <c r="R28" s="263">
        <v>340</v>
      </c>
      <c r="S28" s="263">
        <v>176</v>
      </c>
      <c r="T28" s="263">
        <v>164</v>
      </c>
      <c r="U28" s="263"/>
      <c r="V28" s="263">
        <v>186</v>
      </c>
      <c r="W28" s="263">
        <v>98</v>
      </c>
      <c r="X28" s="263">
        <v>88</v>
      </c>
      <c r="Y28" s="263"/>
      <c r="Z28" s="263">
        <v>239</v>
      </c>
      <c r="AA28" s="263">
        <v>117</v>
      </c>
      <c r="AB28" s="263">
        <v>122</v>
      </c>
    </row>
    <row r="29" spans="1:28" ht="15" customHeight="1" x14ac:dyDescent="0.2">
      <c r="A29" s="107" t="s">
        <v>95</v>
      </c>
      <c r="B29" s="263">
        <v>2715</v>
      </c>
      <c r="C29" s="263">
        <v>1435</v>
      </c>
      <c r="D29" s="263">
        <v>1280</v>
      </c>
      <c r="E29" s="263"/>
      <c r="F29" s="263">
        <v>500</v>
      </c>
      <c r="G29" s="263">
        <v>267</v>
      </c>
      <c r="H29" s="263">
        <v>233</v>
      </c>
      <c r="I29" s="263"/>
      <c r="J29" s="263">
        <v>511</v>
      </c>
      <c r="K29" s="263">
        <v>268</v>
      </c>
      <c r="L29" s="263">
        <v>243</v>
      </c>
      <c r="M29" s="263"/>
      <c r="N29" s="263">
        <v>507</v>
      </c>
      <c r="O29" s="263">
        <v>271</v>
      </c>
      <c r="P29" s="263">
        <v>236</v>
      </c>
      <c r="Q29" s="263"/>
      <c r="R29" s="263">
        <v>453</v>
      </c>
      <c r="S29" s="263">
        <v>240</v>
      </c>
      <c r="T29" s="263">
        <v>213</v>
      </c>
      <c r="U29" s="263"/>
      <c r="V29" s="263">
        <v>369</v>
      </c>
      <c r="W29" s="263">
        <v>203</v>
      </c>
      <c r="X29" s="263">
        <v>166</v>
      </c>
      <c r="Y29" s="263"/>
      <c r="Z29" s="263">
        <v>375</v>
      </c>
      <c r="AA29" s="263">
        <v>186</v>
      </c>
      <c r="AB29" s="263">
        <v>189</v>
      </c>
    </row>
    <row r="30" spans="1:28" ht="15" customHeight="1" x14ac:dyDescent="0.2">
      <c r="A30" s="107" t="s">
        <v>96</v>
      </c>
      <c r="B30" s="263">
        <v>2869</v>
      </c>
      <c r="C30" s="263">
        <v>1488</v>
      </c>
      <c r="D30" s="263">
        <v>1381</v>
      </c>
      <c r="E30" s="263"/>
      <c r="F30" s="263">
        <v>597</v>
      </c>
      <c r="G30" s="263">
        <v>316</v>
      </c>
      <c r="H30" s="263">
        <v>281</v>
      </c>
      <c r="I30" s="263"/>
      <c r="J30" s="263">
        <v>574</v>
      </c>
      <c r="K30" s="263">
        <v>301</v>
      </c>
      <c r="L30" s="263">
        <v>273</v>
      </c>
      <c r="M30" s="263"/>
      <c r="N30" s="263">
        <v>503</v>
      </c>
      <c r="O30" s="263">
        <v>252</v>
      </c>
      <c r="P30" s="263">
        <v>251</v>
      </c>
      <c r="Q30" s="263"/>
      <c r="R30" s="263">
        <v>488</v>
      </c>
      <c r="S30" s="263">
        <v>245</v>
      </c>
      <c r="T30" s="263">
        <v>243</v>
      </c>
      <c r="U30" s="263"/>
      <c r="V30" s="263">
        <v>348</v>
      </c>
      <c r="W30" s="263">
        <v>186</v>
      </c>
      <c r="X30" s="263">
        <v>162</v>
      </c>
      <c r="Y30" s="263"/>
      <c r="Z30" s="263">
        <v>359</v>
      </c>
      <c r="AA30" s="263">
        <v>188</v>
      </c>
      <c r="AB30" s="263">
        <v>171</v>
      </c>
    </row>
    <row r="31" spans="1:28" ht="15" customHeight="1" x14ac:dyDescent="0.2">
      <c r="A31" s="107" t="s">
        <v>97</v>
      </c>
      <c r="B31" s="263">
        <v>1627</v>
      </c>
      <c r="C31" s="263">
        <v>802</v>
      </c>
      <c r="D31" s="263">
        <v>825</v>
      </c>
      <c r="E31" s="263"/>
      <c r="F31" s="263">
        <v>323</v>
      </c>
      <c r="G31" s="263">
        <v>156</v>
      </c>
      <c r="H31" s="263">
        <v>167</v>
      </c>
      <c r="I31" s="263"/>
      <c r="J31" s="263">
        <v>320</v>
      </c>
      <c r="K31" s="263">
        <v>164</v>
      </c>
      <c r="L31" s="263">
        <v>156</v>
      </c>
      <c r="M31" s="263"/>
      <c r="N31" s="263">
        <v>319</v>
      </c>
      <c r="O31" s="263">
        <v>147</v>
      </c>
      <c r="P31" s="263">
        <v>172</v>
      </c>
      <c r="Q31" s="263"/>
      <c r="R31" s="263">
        <v>242</v>
      </c>
      <c r="S31" s="263">
        <v>130</v>
      </c>
      <c r="T31" s="263">
        <v>112</v>
      </c>
      <c r="U31" s="263"/>
      <c r="V31" s="263">
        <v>212</v>
      </c>
      <c r="W31" s="263">
        <v>101</v>
      </c>
      <c r="X31" s="263">
        <v>111</v>
      </c>
      <c r="Y31" s="263"/>
      <c r="Z31" s="263">
        <v>211</v>
      </c>
      <c r="AA31" s="263">
        <v>104</v>
      </c>
      <c r="AB31" s="263">
        <v>107</v>
      </c>
    </row>
    <row r="32" spans="1:28" ht="15" customHeight="1" x14ac:dyDescent="0.2">
      <c r="A32" s="107" t="s">
        <v>98</v>
      </c>
      <c r="B32" s="263">
        <v>1979</v>
      </c>
      <c r="C32" s="263">
        <v>1022</v>
      </c>
      <c r="D32" s="263">
        <v>957</v>
      </c>
      <c r="E32" s="263"/>
      <c r="F32" s="263">
        <v>410</v>
      </c>
      <c r="G32" s="263">
        <v>213</v>
      </c>
      <c r="H32" s="263">
        <v>197</v>
      </c>
      <c r="I32" s="263"/>
      <c r="J32" s="263">
        <v>406</v>
      </c>
      <c r="K32" s="263">
        <v>215</v>
      </c>
      <c r="L32" s="263">
        <v>191</v>
      </c>
      <c r="M32" s="263"/>
      <c r="N32" s="263">
        <v>364</v>
      </c>
      <c r="O32" s="263">
        <v>195</v>
      </c>
      <c r="P32" s="263">
        <v>169</v>
      </c>
      <c r="Q32" s="263"/>
      <c r="R32" s="263">
        <v>339</v>
      </c>
      <c r="S32" s="263">
        <v>173</v>
      </c>
      <c r="T32" s="263">
        <v>166</v>
      </c>
      <c r="U32" s="263"/>
      <c r="V32" s="263">
        <v>237</v>
      </c>
      <c r="W32" s="263">
        <v>120</v>
      </c>
      <c r="X32" s="263">
        <v>117</v>
      </c>
      <c r="Y32" s="263"/>
      <c r="Z32" s="263">
        <v>223</v>
      </c>
      <c r="AA32" s="263">
        <v>106</v>
      </c>
      <c r="AB32" s="263">
        <v>117</v>
      </c>
    </row>
    <row r="33" spans="1:28" ht="15" customHeight="1" x14ac:dyDescent="0.2">
      <c r="A33" s="107" t="s">
        <v>99</v>
      </c>
      <c r="B33" s="263">
        <v>4498</v>
      </c>
      <c r="C33" s="263">
        <v>2289</v>
      </c>
      <c r="D33" s="263">
        <v>2209</v>
      </c>
      <c r="E33" s="263"/>
      <c r="F33" s="263">
        <v>969</v>
      </c>
      <c r="G33" s="263">
        <v>466</v>
      </c>
      <c r="H33" s="263">
        <v>503</v>
      </c>
      <c r="I33" s="263"/>
      <c r="J33" s="263">
        <v>1025</v>
      </c>
      <c r="K33" s="263">
        <v>548</v>
      </c>
      <c r="L33" s="263">
        <v>477</v>
      </c>
      <c r="M33" s="263"/>
      <c r="N33" s="263">
        <v>829</v>
      </c>
      <c r="O33" s="263">
        <v>406</v>
      </c>
      <c r="P33" s="263">
        <v>423</v>
      </c>
      <c r="Q33" s="263"/>
      <c r="R33" s="263">
        <v>640</v>
      </c>
      <c r="S33" s="263">
        <v>335</v>
      </c>
      <c r="T33" s="263">
        <v>305</v>
      </c>
      <c r="U33" s="263"/>
      <c r="V33" s="263">
        <v>537</v>
      </c>
      <c r="W33" s="263">
        <v>286</v>
      </c>
      <c r="X33" s="263">
        <v>251</v>
      </c>
      <c r="Y33" s="263"/>
      <c r="Z33" s="263">
        <v>498</v>
      </c>
      <c r="AA33" s="263">
        <v>248</v>
      </c>
      <c r="AB33" s="263">
        <v>250</v>
      </c>
    </row>
    <row r="34" spans="1:28" ht="15" customHeight="1" x14ac:dyDescent="0.2">
      <c r="A34" s="107" t="s">
        <v>100</v>
      </c>
      <c r="B34" s="263">
        <v>3693</v>
      </c>
      <c r="C34" s="263">
        <v>1899</v>
      </c>
      <c r="D34" s="263">
        <v>1794</v>
      </c>
      <c r="E34" s="263"/>
      <c r="F34" s="263">
        <v>861</v>
      </c>
      <c r="G34" s="263">
        <v>435</v>
      </c>
      <c r="H34" s="263">
        <v>426</v>
      </c>
      <c r="I34" s="263"/>
      <c r="J34" s="263">
        <v>828</v>
      </c>
      <c r="K34" s="263">
        <v>429</v>
      </c>
      <c r="L34" s="263">
        <v>399</v>
      </c>
      <c r="M34" s="263"/>
      <c r="N34" s="263">
        <v>674</v>
      </c>
      <c r="O34" s="263">
        <v>360</v>
      </c>
      <c r="P34" s="263">
        <v>314</v>
      </c>
      <c r="Q34" s="263"/>
      <c r="R34" s="263">
        <v>553</v>
      </c>
      <c r="S34" s="263">
        <v>277</v>
      </c>
      <c r="T34" s="263">
        <v>276</v>
      </c>
      <c r="U34" s="263"/>
      <c r="V34" s="263">
        <v>428</v>
      </c>
      <c r="W34" s="263">
        <v>223</v>
      </c>
      <c r="X34" s="263">
        <v>205</v>
      </c>
      <c r="Y34" s="263"/>
      <c r="Z34" s="263">
        <v>349</v>
      </c>
      <c r="AA34" s="263">
        <v>175</v>
      </c>
      <c r="AB34" s="263">
        <v>174</v>
      </c>
    </row>
    <row r="35" spans="1:28" ht="15" customHeight="1" x14ac:dyDescent="0.2">
      <c r="A35" s="107" t="s">
        <v>101</v>
      </c>
      <c r="B35" s="263">
        <v>1165</v>
      </c>
      <c r="C35" s="263">
        <v>612</v>
      </c>
      <c r="D35" s="263">
        <v>553</v>
      </c>
      <c r="E35" s="263"/>
      <c r="F35" s="263">
        <v>242</v>
      </c>
      <c r="G35" s="263">
        <v>121</v>
      </c>
      <c r="H35" s="263">
        <v>121</v>
      </c>
      <c r="I35" s="263"/>
      <c r="J35" s="263">
        <v>293</v>
      </c>
      <c r="K35" s="263">
        <v>160</v>
      </c>
      <c r="L35" s="263">
        <v>133</v>
      </c>
      <c r="M35" s="263"/>
      <c r="N35" s="263">
        <v>227</v>
      </c>
      <c r="O35" s="263">
        <v>117</v>
      </c>
      <c r="P35" s="263">
        <v>110</v>
      </c>
      <c r="Q35" s="263"/>
      <c r="R35" s="263">
        <v>200</v>
      </c>
      <c r="S35" s="263">
        <v>107</v>
      </c>
      <c r="T35" s="263">
        <v>93</v>
      </c>
      <c r="U35" s="263"/>
      <c r="V35" s="263">
        <v>110</v>
      </c>
      <c r="W35" s="263">
        <v>57</v>
      </c>
      <c r="X35" s="263">
        <v>53</v>
      </c>
      <c r="Y35" s="263"/>
      <c r="Z35" s="263">
        <v>93</v>
      </c>
      <c r="AA35" s="263">
        <v>50</v>
      </c>
      <c r="AB35" s="263">
        <v>43</v>
      </c>
    </row>
    <row r="36" spans="1:28" ht="15" customHeight="1" x14ac:dyDescent="0.2">
      <c r="A36" s="107" t="s">
        <v>102</v>
      </c>
      <c r="B36" s="263">
        <v>1351</v>
      </c>
      <c r="C36" s="263">
        <v>700</v>
      </c>
      <c r="D36" s="263">
        <v>651</v>
      </c>
      <c r="E36" s="263"/>
      <c r="F36" s="263">
        <v>319</v>
      </c>
      <c r="G36" s="263">
        <v>168</v>
      </c>
      <c r="H36" s="263">
        <v>151</v>
      </c>
      <c r="I36" s="263"/>
      <c r="J36" s="263">
        <v>327</v>
      </c>
      <c r="K36" s="263">
        <v>195</v>
      </c>
      <c r="L36" s="263">
        <v>132</v>
      </c>
      <c r="M36" s="263"/>
      <c r="N36" s="263">
        <v>262</v>
      </c>
      <c r="O36" s="263">
        <v>126</v>
      </c>
      <c r="P36" s="263">
        <v>136</v>
      </c>
      <c r="Q36" s="263"/>
      <c r="R36" s="263">
        <v>165</v>
      </c>
      <c r="S36" s="263">
        <v>74</v>
      </c>
      <c r="T36" s="263">
        <v>91</v>
      </c>
      <c r="U36" s="263"/>
      <c r="V36" s="263">
        <v>148</v>
      </c>
      <c r="W36" s="263">
        <v>72</v>
      </c>
      <c r="X36" s="263">
        <v>76</v>
      </c>
      <c r="Y36" s="263"/>
      <c r="Z36" s="263">
        <v>130</v>
      </c>
      <c r="AA36" s="263">
        <v>65</v>
      </c>
      <c r="AB36" s="263">
        <v>65</v>
      </c>
    </row>
    <row r="37" spans="1:28" ht="15" customHeight="1" x14ac:dyDescent="0.2">
      <c r="A37" s="107" t="s">
        <v>103</v>
      </c>
      <c r="B37" s="263">
        <v>4640</v>
      </c>
      <c r="C37" s="263">
        <v>2226</v>
      </c>
      <c r="D37" s="263">
        <v>2414</v>
      </c>
      <c r="E37" s="263"/>
      <c r="F37" s="263">
        <v>994</v>
      </c>
      <c r="G37" s="263">
        <v>466</v>
      </c>
      <c r="H37" s="263">
        <v>528</v>
      </c>
      <c r="I37" s="263"/>
      <c r="J37" s="263">
        <v>1050</v>
      </c>
      <c r="K37" s="263">
        <v>519</v>
      </c>
      <c r="L37" s="263">
        <v>531</v>
      </c>
      <c r="M37" s="263"/>
      <c r="N37" s="263">
        <v>888</v>
      </c>
      <c r="O37" s="263">
        <v>445</v>
      </c>
      <c r="P37" s="263">
        <v>443</v>
      </c>
      <c r="Q37" s="263"/>
      <c r="R37" s="263">
        <v>631</v>
      </c>
      <c r="S37" s="263">
        <v>314</v>
      </c>
      <c r="T37" s="263">
        <v>317</v>
      </c>
      <c r="U37" s="263"/>
      <c r="V37" s="263">
        <v>563</v>
      </c>
      <c r="W37" s="263">
        <v>253</v>
      </c>
      <c r="X37" s="263">
        <v>310</v>
      </c>
      <c r="Y37" s="263"/>
      <c r="Z37" s="263">
        <v>514</v>
      </c>
      <c r="AA37" s="263">
        <v>229</v>
      </c>
      <c r="AB37" s="263">
        <v>285</v>
      </c>
    </row>
    <row r="38" spans="1:28" ht="15" customHeight="1" x14ac:dyDescent="0.2">
      <c r="A38" s="107" t="s">
        <v>104</v>
      </c>
      <c r="B38" s="263">
        <v>4024</v>
      </c>
      <c r="C38" s="263">
        <v>2026</v>
      </c>
      <c r="D38" s="263">
        <v>1998</v>
      </c>
      <c r="E38" s="263"/>
      <c r="F38" s="263">
        <v>865</v>
      </c>
      <c r="G38" s="263">
        <v>445</v>
      </c>
      <c r="H38" s="263">
        <v>420</v>
      </c>
      <c r="I38" s="263"/>
      <c r="J38" s="263">
        <v>802</v>
      </c>
      <c r="K38" s="263">
        <v>406</v>
      </c>
      <c r="L38" s="263">
        <v>396</v>
      </c>
      <c r="M38" s="263"/>
      <c r="N38" s="263">
        <v>827</v>
      </c>
      <c r="O38" s="263">
        <v>396</v>
      </c>
      <c r="P38" s="263">
        <v>431</v>
      </c>
      <c r="Q38" s="263"/>
      <c r="R38" s="263">
        <v>672</v>
      </c>
      <c r="S38" s="263">
        <v>355</v>
      </c>
      <c r="T38" s="263">
        <v>317</v>
      </c>
      <c r="U38" s="263"/>
      <c r="V38" s="263">
        <v>474</v>
      </c>
      <c r="W38" s="263">
        <v>241</v>
      </c>
      <c r="X38" s="263">
        <v>233</v>
      </c>
      <c r="Y38" s="263"/>
      <c r="Z38" s="263">
        <v>384</v>
      </c>
      <c r="AA38" s="263">
        <v>183</v>
      </c>
      <c r="AB38" s="263">
        <v>201</v>
      </c>
    </row>
    <row r="39" spans="1:28" ht="15" customHeight="1" thickBot="1" x14ac:dyDescent="0.25">
      <c r="A39" s="122" t="s">
        <v>105</v>
      </c>
      <c r="B39" s="263">
        <v>997</v>
      </c>
      <c r="C39" s="263">
        <v>503</v>
      </c>
      <c r="D39" s="263">
        <v>494</v>
      </c>
      <c r="E39" s="263"/>
      <c r="F39" s="263">
        <v>254</v>
      </c>
      <c r="G39" s="263">
        <v>128</v>
      </c>
      <c r="H39" s="263">
        <v>126</v>
      </c>
      <c r="I39" s="263"/>
      <c r="J39" s="263">
        <v>228</v>
      </c>
      <c r="K39" s="263">
        <v>110</v>
      </c>
      <c r="L39" s="263">
        <v>118</v>
      </c>
      <c r="M39" s="263"/>
      <c r="N39" s="263">
        <v>175</v>
      </c>
      <c r="O39" s="263">
        <v>85</v>
      </c>
      <c r="P39" s="263">
        <v>90</v>
      </c>
      <c r="Q39" s="263"/>
      <c r="R39" s="263">
        <v>188</v>
      </c>
      <c r="S39" s="263">
        <v>103</v>
      </c>
      <c r="T39" s="263">
        <v>85</v>
      </c>
      <c r="U39" s="263"/>
      <c r="V39" s="263">
        <v>93</v>
      </c>
      <c r="W39" s="263">
        <v>45</v>
      </c>
      <c r="X39" s="263">
        <v>48</v>
      </c>
      <c r="Y39" s="263"/>
      <c r="Z39" s="263">
        <v>59</v>
      </c>
      <c r="AA39" s="263">
        <v>32</v>
      </c>
      <c r="AB39" s="263">
        <v>27</v>
      </c>
    </row>
    <row r="40" spans="1:28" ht="15" customHeight="1" x14ac:dyDescent="0.25">
      <c r="A40" s="341" t="s">
        <v>238</v>
      </c>
      <c r="B40" s="341"/>
      <c r="C40" s="341"/>
      <c r="D40" s="341"/>
      <c r="E40" s="341"/>
      <c r="F40" s="341"/>
      <c r="G40" s="341"/>
      <c r="H40" s="341"/>
      <c r="I40" s="341"/>
      <c r="J40" s="341"/>
      <c r="K40" s="341"/>
      <c r="L40" s="341"/>
      <c r="M40" s="341"/>
      <c r="N40" s="341"/>
      <c r="O40" s="341"/>
      <c r="P40" s="341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</row>
    <row r="41" spans="1:28" ht="15" customHeight="1" x14ac:dyDescent="0.25">
      <c r="A41" s="342" t="s">
        <v>224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</row>
  </sheetData>
  <mergeCells count="17">
    <mergeCell ref="AE1:AF2"/>
    <mergeCell ref="R8:T8"/>
    <mergeCell ref="V8:X8"/>
    <mergeCell ref="Z8:AB8"/>
    <mergeCell ref="A40:AB40"/>
    <mergeCell ref="A6:AB6"/>
    <mergeCell ref="A1:AB1"/>
    <mergeCell ref="A2:AB2"/>
    <mergeCell ref="A3:AB3"/>
    <mergeCell ref="A4:AB4"/>
    <mergeCell ref="A5:AB5"/>
    <mergeCell ref="A41:AB41"/>
    <mergeCell ref="A8:A9"/>
    <mergeCell ref="B8:D8"/>
    <mergeCell ref="F8:H8"/>
    <mergeCell ref="J8:L8"/>
    <mergeCell ref="N8:P8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7" orientation="landscape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93"/>
  <sheetViews>
    <sheetView topLeftCell="AB34" zoomScaleNormal="100" zoomScaleSheetLayoutView="100" workbookViewId="0">
      <selection sqref="A1:B1"/>
    </sheetView>
  </sheetViews>
  <sheetFormatPr baseColWidth="10" defaultRowHeight="15" customHeight="1" x14ac:dyDescent="0.2"/>
  <cols>
    <col min="1" max="1" width="19.28515625" style="101" customWidth="1"/>
    <col min="2" max="4" width="7.42578125" style="101" bestFit="1" customWidth="1"/>
    <col min="5" max="5" width="1.42578125" style="101" customWidth="1"/>
    <col min="6" max="8" width="7" style="101" bestFit="1" customWidth="1"/>
    <col min="9" max="9" width="1.42578125" style="101" customWidth="1"/>
    <col min="10" max="12" width="7" style="101" bestFit="1" customWidth="1"/>
    <col min="13" max="13" width="1.42578125" style="101" customWidth="1"/>
    <col min="14" max="16" width="7" style="101" bestFit="1" customWidth="1"/>
    <col min="17" max="17" width="1.42578125" style="101" customWidth="1"/>
    <col min="18" max="20" width="7" style="101" bestFit="1" customWidth="1"/>
    <col min="21" max="21" width="1.42578125" style="101" customWidth="1"/>
    <col min="22" max="24" width="7" style="101" bestFit="1" customWidth="1"/>
    <col min="25" max="25" width="1.42578125" style="101" customWidth="1"/>
    <col min="26" max="28" width="7" style="101" bestFit="1" customWidth="1"/>
    <col min="29" max="29" width="2.140625" style="101" customWidth="1"/>
    <col min="30" max="30" width="17" style="101" customWidth="1"/>
    <col min="31" max="33" width="6.140625" style="101" customWidth="1"/>
    <col min="34" max="34" width="1.42578125" style="101" customWidth="1"/>
    <col min="35" max="37" width="6.140625" style="101" customWidth="1"/>
    <col min="38" max="38" width="1.42578125" style="101" customWidth="1"/>
    <col min="39" max="41" width="6.140625" style="101" customWidth="1"/>
    <col min="42" max="42" width="1.42578125" style="101" customWidth="1"/>
    <col min="43" max="45" width="6.140625" style="101" customWidth="1"/>
    <col min="46" max="46" width="1.42578125" style="101" customWidth="1"/>
    <col min="47" max="49" width="6.140625" style="101" customWidth="1"/>
    <col min="50" max="50" width="1.42578125" style="101" customWidth="1"/>
    <col min="51" max="53" width="6.140625" style="101" customWidth="1"/>
    <col min="54" max="54" width="1.42578125" style="101" customWidth="1"/>
    <col min="55" max="57" width="6.140625" style="101" customWidth="1"/>
    <col min="58" max="58" width="4.85546875" style="95" customWidth="1"/>
    <col min="59" max="62" width="11.42578125" style="95"/>
    <col min="63" max="256" width="11.42578125" style="101"/>
    <col min="257" max="257" width="19.28515625" style="101" customWidth="1"/>
    <col min="258" max="260" width="7.42578125" style="101" bestFit="1" customWidth="1"/>
    <col min="261" max="261" width="1.42578125" style="101" customWidth="1"/>
    <col min="262" max="264" width="6.140625" style="101" customWidth="1"/>
    <col min="265" max="265" width="1.42578125" style="101" customWidth="1"/>
    <col min="266" max="268" width="6.140625" style="101" customWidth="1"/>
    <col min="269" max="269" width="1.42578125" style="101" customWidth="1"/>
    <col min="270" max="272" width="6.140625" style="101" customWidth="1"/>
    <col min="273" max="273" width="1.42578125" style="101" customWidth="1"/>
    <col min="274" max="276" width="6.140625" style="101" customWidth="1"/>
    <col min="277" max="277" width="1.42578125" style="101" customWidth="1"/>
    <col min="278" max="280" width="6.140625" style="101" customWidth="1"/>
    <col min="281" max="281" width="1.42578125" style="101" customWidth="1"/>
    <col min="282" max="284" width="6.140625" style="101" customWidth="1"/>
    <col min="285" max="285" width="2.140625" style="101" customWidth="1"/>
    <col min="286" max="286" width="17" style="101" customWidth="1"/>
    <col min="287" max="289" width="6.140625" style="101" customWidth="1"/>
    <col min="290" max="290" width="1.42578125" style="101" customWidth="1"/>
    <col min="291" max="293" width="6.140625" style="101" customWidth="1"/>
    <col min="294" max="294" width="1.42578125" style="101" customWidth="1"/>
    <col min="295" max="297" width="6.140625" style="101" customWidth="1"/>
    <col min="298" max="298" width="1.42578125" style="101" customWidth="1"/>
    <col min="299" max="301" width="6.140625" style="101" customWidth="1"/>
    <col min="302" max="302" width="1.42578125" style="101" customWidth="1"/>
    <col min="303" max="305" width="6.140625" style="101" customWidth="1"/>
    <col min="306" max="306" width="1.42578125" style="101" customWidth="1"/>
    <col min="307" max="309" width="6.140625" style="101" customWidth="1"/>
    <col min="310" max="310" width="1.42578125" style="101" customWidth="1"/>
    <col min="311" max="313" width="6.140625" style="101" customWidth="1"/>
    <col min="314" max="512" width="11.42578125" style="101"/>
    <col min="513" max="513" width="19.28515625" style="101" customWidth="1"/>
    <col min="514" max="516" width="7.42578125" style="101" bestFit="1" customWidth="1"/>
    <col min="517" max="517" width="1.42578125" style="101" customWidth="1"/>
    <col min="518" max="520" width="6.140625" style="101" customWidth="1"/>
    <col min="521" max="521" width="1.42578125" style="101" customWidth="1"/>
    <col min="522" max="524" width="6.140625" style="101" customWidth="1"/>
    <col min="525" max="525" width="1.42578125" style="101" customWidth="1"/>
    <col min="526" max="528" width="6.140625" style="101" customWidth="1"/>
    <col min="529" max="529" width="1.42578125" style="101" customWidth="1"/>
    <col min="530" max="532" width="6.140625" style="101" customWidth="1"/>
    <col min="533" max="533" width="1.42578125" style="101" customWidth="1"/>
    <col min="534" max="536" width="6.140625" style="101" customWidth="1"/>
    <col min="537" max="537" width="1.42578125" style="101" customWidth="1"/>
    <col min="538" max="540" width="6.140625" style="101" customWidth="1"/>
    <col min="541" max="541" width="2.140625" style="101" customWidth="1"/>
    <col min="542" max="542" width="17" style="101" customWidth="1"/>
    <col min="543" max="545" width="6.140625" style="101" customWidth="1"/>
    <col min="546" max="546" width="1.42578125" style="101" customWidth="1"/>
    <col min="547" max="549" width="6.140625" style="101" customWidth="1"/>
    <col min="550" max="550" width="1.42578125" style="101" customWidth="1"/>
    <col min="551" max="553" width="6.140625" style="101" customWidth="1"/>
    <col min="554" max="554" width="1.42578125" style="101" customWidth="1"/>
    <col min="555" max="557" width="6.140625" style="101" customWidth="1"/>
    <col min="558" max="558" width="1.42578125" style="101" customWidth="1"/>
    <col min="559" max="561" width="6.140625" style="101" customWidth="1"/>
    <col min="562" max="562" width="1.42578125" style="101" customWidth="1"/>
    <col min="563" max="565" width="6.140625" style="101" customWidth="1"/>
    <col min="566" max="566" width="1.42578125" style="101" customWidth="1"/>
    <col min="567" max="569" width="6.140625" style="101" customWidth="1"/>
    <col min="570" max="768" width="11.42578125" style="101"/>
    <col min="769" max="769" width="19.28515625" style="101" customWidth="1"/>
    <col min="770" max="772" width="7.42578125" style="101" bestFit="1" customWidth="1"/>
    <col min="773" max="773" width="1.42578125" style="101" customWidth="1"/>
    <col min="774" max="776" width="6.140625" style="101" customWidth="1"/>
    <col min="777" max="777" width="1.42578125" style="101" customWidth="1"/>
    <col min="778" max="780" width="6.140625" style="101" customWidth="1"/>
    <col min="781" max="781" width="1.42578125" style="101" customWidth="1"/>
    <col min="782" max="784" width="6.140625" style="101" customWidth="1"/>
    <col min="785" max="785" width="1.42578125" style="101" customWidth="1"/>
    <col min="786" max="788" width="6.140625" style="101" customWidth="1"/>
    <col min="789" max="789" width="1.42578125" style="101" customWidth="1"/>
    <col min="790" max="792" width="6.140625" style="101" customWidth="1"/>
    <col min="793" max="793" width="1.42578125" style="101" customWidth="1"/>
    <col min="794" max="796" width="6.140625" style="101" customWidth="1"/>
    <col min="797" max="797" width="2.140625" style="101" customWidth="1"/>
    <col min="798" max="798" width="17" style="101" customWidth="1"/>
    <col min="799" max="801" width="6.140625" style="101" customWidth="1"/>
    <col min="802" max="802" width="1.42578125" style="101" customWidth="1"/>
    <col min="803" max="805" width="6.140625" style="101" customWidth="1"/>
    <col min="806" max="806" width="1.42578125" style="101" customWidth="1"/>
    <col min="807" max="809" width="6.140625" style="101" customWidth="1"/>
    <col min="810" max="810" width="1.42578125" style="101" customWidth="1"/>
    <col min="811" max="813" width="6.140625" style="101" customWidth="1"/>
    <col min="814" max="814" width="1.42578125" style="101" customWidth="1"/>
    <col min="815" max="817" width="6.140625" style="101" customWidth="1"/>
    <col min="818" max="818" width="1.42578125" style="101" customWidth="1"/>
    <col min="819" max="821" width="6.140625" style="101" customWidth="1"/>
    <col min="822" max="822" width="1.42578125" style="101" customWidth="1"/>
    <col min="823" max="825" width="6.140625" style="101" customWidth="1"/>
    <col min="826" max="1024" width="11.42578125" style="101"/>
    <col min="1025" max="1025" width="19.28515625" style="101" customWidth="1"/>
    <col min="1026" max="1028" width="7.42578125" style="101" bestFit="1" customWidth="1"/>
    <col min="1029" max="1029" width="1.42578125" style="101" customWidth="1"/>
    <col min="1030" max="1032" width="6.140625" style="101" customWidth="1"/>
    <col min="1033" max="1033" width="1.42578125" style="101" customWidth="1"/>
    <col min="1034" max="1036" width="6.140625" style="101" customWidth="1"/>
    <col min="1037" max="1037" width="1.42578125" style="101" customWidth="1"/>
    <col min="1038" max="1040" width="6.140625" style="101" customWidth="1"/>
    <col min="1041" max="1041" width="1.42578125" style="101" customWidth="1"/>
    <col min="1042" max="1044" width="6.140625" style="101" customWidth="1"/>
    <col min="1045" max="1045" width="1.42578125" style="101" customWidth="1"/>
    <col min="1046" max="1048" width="6.140625" style="101" customWidth="1"/>
    <col min="1049" max="1049" width="1.42578125" style="101" customWidth="1"/>
    <col min="1050" max="1052" width="6.140625" style="101" customWidth="1"/>
    <col min="1053" max="1053" width="2.140625" style="101" customWidth="1"/>
    <col min="1054" max="1054" width="17" style="101" customWidth="1"/>
    <col min="1055" max="1057" width="6.140625" style="101" customWidth="1"/>
    <col min="1058" max="1058" width="1.42578125" style="101" customWidth="1"/>
    <col min="1059" max="1061" width="6.140625" style="101" customWidth="1"/>
    <col min="1062" max="1062" width="1.42578125" style="101" customWidth="1"/>
    <col min="1063" max="1065" width="6.140625" style="101" customWidth="1"/>
    <col min="1066" max="1066" width="1.42578125" style="101" customWidth="1"/>
    <col min="1067" max="1069" width="6.140625" style="101" customWidth="1"/>
    <col min="1070" max="1070" width="1.42578125" style="101" customWidth="1"/>
    <col min="1071" max="1073" width="6.140625" style="101" customWidth="1"/>
    <col min="1074" max="1074" width="1.42578125" style="101" customWidth="1"/>
    <col min="1075" max="1077" width="6.140625" style="101" customWidth="1"/>
    <col min="1078" max="1078" width="1.42578125" style="101" customWidth="1"/>
    <col min="1079" max="1081" width="6.140625" style="101" customWidth="1"/>
    <col min="1082" max="1280" width="11.42578125" style="101"/>
    <col min="1281" max="1281" width="19.28515625" style="101" customWidth="1"/>
    <col min="1282" max="1284" width="7.42578125" style="101" bestFit="1" customWidth="1"/>
    <col min="1285" max="1285" width="1.42578125" style="101" customWidth="1"/>
    <col min="1286" max="1288" width="6.140625" style="101" customWidth="1"/>
    <col min="1289" max="1289" width="1.42578125" style="101" customWidth="1"/>
    <col min="1290" max="1292" width="6.140625" style="101" customWidth="1"/>
    <col min="1293" max="1293" width="1.42578125" style="101" customWidth="1"/>
    <col min="1294" max="1296" width="6.140625" style="101" customWidth="1"/>
    <col min="1297" max="1297" width="1.42578125" style="101" customWidth="1"/>
    <col min="1298" max="1300" width="6.140625" style="101" customWidth="1"/>
    <col min="1301" max="1301" width="1.42578125" style="101" customWidth="1"/>
    <col min="1302" max="1304" width="6.140625" style="101" customWidth="1"/>
    <col min="1305" max="1305" width="1.42578125" style="101" customWidth="1"/>
    <col min="1306" max="1308" width="6.140625" style="101" customWidth="1"/>
    <col min="1309" max="1309" width="2.140625" style="101" customWidth="1"/>
    <col min="1310" max="1310" width="17" style="101" customWidth="1"/>
    <col min="1311" max="1313" width="6.140625" style="101" customWidth="1"/>
    <col min="1314" max="1314" width="1.42578125" style="101" customWidth="1"/>
    <col min="1315" max="1317" width="6.140625" style="101" customWidth="1"/>
    <col min="1318" max="1318" width="1.42578125" style="101" customWidth="1"/>
    <col min="1319" max="1321" width="6.140625" style="101" customWidth="1"/>
    <col min="1322" max="1322" width="1.42578125" style="101" customWidth="1"/>
    <col min="1323" max="1325" width="6.140625" style="101" customWidth="1"/>
    <col min="1326" max="1326" width="1.42578125" style="101" customWidth="1"/>
    <col min="1327" max="1329" width="6.140625" style="101" customWidth="1"/>
    <col min="1330" max="1330" width="1.42578125" style="101" customWidth="1"/>
    <col min="1331" max="1333" width="6.140625" style="101" customWidth="1"/>
    <col min="1334" max="1334" width="1.42578125" style="101" customWidth="1"/>
    <col min="1335" max="1337" width="6.140625" style="101" customWidth="1"/>
    <col min="1338" max="1536" width="11.42578125" style="101"/>
    <col min="1537" max="1537" width="19.28515625" style="101" customWidth="1"/>
    <col min="1538" max="1540" width="7.42578125" style="101" bestFit="1" customWidth="1"/>
    <col min="1541" max="1541" width="1.42578125" style="101" customWidth="1"/>
    <col min="1542" max="1544" width="6.140625" style="101" customWidth="1"/>
    <col min="1545" max="1545" width="1.42578125" style="101" customWidth="1"/>
    <col min="1546" max="1548" width="6.140625" style="101" customWidth="1"/>
    <col min="1549" max="1549" width="1.42578125" style="101" customWidth="1"/>
    <col min="1550" max="1552" width="6.140625" style="101" customWidth="1"/>
    <col min="1553" max="1553" width="1.42578125" style="101" customWidth="1"/>
    <col min="1554" max="1556" width="6.140625" style="101" customWidth="1"/>
    <col min="1557" max="1557" width="1.42578125" style="101" customWidth="1"/>
    <col min="1558" max="1560" width="6.140625" style="101" customWidth="1"/>
    <col min="1561" max="1561" width="1.42578125" style="101" customWidth="1"/>
    <col min="1562" max="1564" width="6.140625" style="101" customWidth="1"/>
    <col min="1565" max="1565" width="2.140625" style="101" customWidth="1"/>
    <col min="1566" max="1566" width="17" style="101" customWidth="1"/>
    <col min="1567" max="1569" width="6.140625" style="101" customWidth="1"/>
    <col min="1570" max="1570" width="1.42578125" style="101" customWidth="1"/>
    <col min="1571" max="1573" width="6.140625" style="101" customWidth="1"/>
    <col min="1574" max="1574" width="1.42578125" style="101" customWidth="1"/>
    <col min="1575" max="1577" width="6.140625" style="101" customWidth="1"/>
    <col min="1578" max="1578" width="1.42578125" style="101" customWidth="1"/>
    <col min="1579" max="1581" width="6.140625" style="101" customWidth="1"/>
    <col min="1582" max="1582" width="1.42578125" style="101" customWidth="1"/>
    <col min="1583" max="1585" width="6.140625" style="101" customWidth="1"/>
    <col min="1586" max="1586" width="1.42578125" style="101" customWidth="1"/>
    <col min="1587" max="1589" width="6.140625" style="101" customWidth="1"/>
    <col min="1590" max="1590" width="1.42578125" style="101" customWidth="1"/>
    <col min="1591" max="1593" width="6.140625" style="101" customWidth="1"/>
    <col min="1594" max="1792" width="11.42578125" style="101"/>
    <col min="1793" max="1793" width="19.28515625" style="101" customWidth="1"/>
    <col min="1794" max="1796" width="7.42578125" style="101" bestFit="1" customWidth="1"/>
    <col min="1797" max="1797" width="1.42578125" style="101" customWidth="1"/>
    <col min="1798" max="1800" width="6.140625" style="101" customWidth="1"/>
    <col min="1801" max="1801" width="1.42578125" style="101" customWidth="1"/>
    <col min="1802" max="1804" width="6.140625" style="101" customWidth="1"/>
    <col min="1805" max="1805" width="1.42578125" style="101" customWidth="1"/>
    <col min="1806" max="1808" width="6.140625" style="101" customWidth="1"/>
    <col min="1809" max="1809" width="1.42578125" style="101" customWidth="1"/>
    <col min="1810" max="1812" width="6.140625" style="101" customWidth="1"/>
    <col min="1813" max="1813" width="1.42578125" style="101" customWidth="1"/>
    <col min="1814" max="1816" width="6.140625" style="101" customWidth="1"/>
    <col min="1817" max="1817" width="1.42578125" style="101" customWidth="1"/>
    <col min="1818" max="1820" width="6.140625" style="101" customWidth="1"/>
    <col min="1821" max="1821" width="2.140625" style="101" customWidth="1"/>
    <col min="1822" max="1822" width="17" style="101" customWidth="1"/>
    <col min="1823" max="1825" width="6.140625" style="101" customWidth="1"/>
    <col min="1826" max="1826" width="1.42578125" style="101" customWidth="1"/>
    <col min="1827" max="1829" width="6.140625" style="101" customWidth="1"/>
    <col min="1830" max="1830" width="1.42578125" style="101" customWidth="1"/>
    <col min="1831" max="1833" width="6.140625" style="101" customWidth="1"/>
    <col min="1834" max="1834" width="1.42578125" style="101" customWidth="1"/>
    <col min="1835" max="1837" width="6.140625" style="101" customWidth="1"/>
    <col min="1838" max="1838" width="1.42578125" style="101" customWidth="1"/>
    <col min="1839" max="1841" width="6.140625" style="101" customWidth="1"/>
    <col min="1842" max="1842" width="1.42578125" style="101" customWidth="1"/>
    <col min="1843" max="1845" width="6.140625" style="101" customWidth="1"/>
    <col min="1846" max="1846" width="1.42578125" style="101" customWidth="1"/>
    <col min="1847" max="1849" width="6.140625" style="101" customWidth="1"/>
    <col min="1850" max="2048" width="11.42578125" style="101"/>
    <col min="2049" max="2049" width="19.28515625" style="101" customWidth="1"/>
    <col min="2050" max="2052" width="7.42578125" style="101" bestFit="1" customWidth="1"/>
    <col min="2053" max="2053" width="1.42578125" style="101" customWidth="1"/>
    <col min="2054" max="2056" width="6.140625" style="101" customWidth="1"/>
    <col min="2057" max="2057" width="1.42578125" style="101" customWidth="1"/>
    <col min="2058" max="2060" width="6.140625" style="101" customWidth="1"/>
    <col min="2061" max="2061" width="1.42578125" style="101" customWidth="1"/>
    <col min="2062" max="2064" width="6.140625" style="101" customWidth="1"/>
    <col min="2065" max="2065" width="1.42578125" style="101" customWidth="1"/>
    <col min="2066" max="2068" width="6.140625" style="101" customWidth="1"/>
    <col min="2069" max="2069" width="1.42578125" style="101" customWidth="1"/>
    <col min="2070" max="2072" width="6.140625" style="101" customWidth="1"/>
    <col min="2073" max="2073" width="1.42578125" style="101" customWidth="1"/>
    <col min="2074" max="2076" width="6.140625" style="101" customWidth="1"/>
    <col min="2077" max="2077" width="2.140625" style="101" customWidth="1"/>
    <col min="2078" max="2078" width="17" style="101" customWidth="1"/>
    <col min="2079" max="2081" width="6.140625" style="101" customWidth="1"/>
    <col min="2082" max="2082" width="1.42578125" style="101" customWidth="1"/>
    <col min="2083" max="2085" width="6.140625" style="101" customWidth="1"/>
    <col min="2086" max="2086" width="1.42578125" style="101" customWidth="1"/>
    <col min="2087" max="2089" width="6.140625" style="101" customWidth="1"/>
    <col min="2090" max="2090" width="1.42578125" style="101" customWidth="1"/>
    <col min="2091" max="2093" width="6.140625" style="101" customWidth="1"/>
    <col min="2094" max="2094" width="1.42578125" style="101" customWidth="1"/>
    <col min="2095" max="2097" width="6.140625" style="101" customWidth="1"/>
    <col min="2098" max="2098" width="1.42578125" style="101" customWidth="1"/>
    <col min="2099" max="2101" width="6.140625" style="101" customWidth="1"/>
    <col min="2102" max="2102" width="1.42578125" style="101" customWidth="1"/>
    <col min="2103" max="2105" width="6.140625" style="101" customWidth="1"/>
    <col min="2106" max="2304" width="11.42578125" style="101"/>
    <col min="2305" max="2305" width="19.28515625" style="101" customWidth="1"/>
    <col min="2306" max="2308" width="7.42578125" style="101" bestFit="1" customWidth="1"/>
    <col min="2309" max="2309" width="1.42578125" style="101" customWidth="1"/>
    <col min="2310" max="2312" width="6.140625" style="101" customWidth="1"/>
    <col min="2313" max="2313" width="1.42578125" style="101" customWidth="1"/>
    <col min="2314" max="2316" width="6.140625" style="101" customWidth="1"/>
    <col min="2317" max="2317" width="1.42578125" style="101" customWidth="1"/>
    <col min="2318" max="2320" width="6.140625" style="101" customWidth="1"/>
    <col min="2321" max="2321" width="1.42578125" style="101" customWidth="1"/>
    <col min="2322" max="2324" width="6.140625" style="101" customWidth="1"/>
    <col min="2325" max="2325" width="1.42578125" style="101" customWidth="1"/>
    <col min="2326" max="2328" width="6.140625" style="101" customWidth="1"/>
    <col min="2329" max="2329" width="1.42578125" style="101" customWidth="1"/>
    <col min="2330" max="2332" width="6.140625" style="101" customWidth="1"/>
    <col min="2333" max="2333" width="2.140625" style="101" customWidth="1"/>
    <col min="2334" max="2334" width="17" style="101" customWidth="1"/>
    <col min="2335" max="2337" width="6.140625" style="101" customWidth="1"/>
    <col min="2338" max="2338" width="1.42578125" style="101" customWidth="1"/>
    <col min="2339" max="2341" width="6.140625" style="101" customWidth="1"/>
    <col min="2342" max="2342" width="1.42578125" style="101" customWidth="1"/>
    <col min="2343" max="2345" width="6.140625" style="101" customWidth="1"/>
    <col min="2346" max="2346" width="1.42578125" style="101" customWidth="1"/>
    <col min="2347" max="2349" width="6.140625" style="101" customWidth="1"/>
    <col min="2350" max="2350" width="1.42578125" style="101" customWidth="1"/>
    <col min="2351" max="2353" width="6.140625" style="101" customWidth="1"/>
    <col min="2354" max="2354" width="1.42578125" style="101" customWidth="1"/>
    <col min="2355" max="2357" width="6.140625" style="101" customWidth="1"/>
    <col min="2358" max="2358" width="1.42578125" style="101" customWidth="1"/>
    <col min="2359" max="2361" width="6.140625" style="101" customWidth="1"/>
    <col min="2362" max="2560" width="11.42578125" style="101"/>
    <col min="2561" max="2561" width="19.28515625" style="101" customWidth="1"/>
    <col min="2562" max="2564" width="7.42578125" style="101" bestFit="1" customWidth="1"/>
    <col min="2565" max="2565" width="1.42578125" style="101" customWidth="1"/>
    <col min="2566" max="2568" width="6.140625" style="101" customWidth="1"/>
    <col min="2569" max="2569" width="1.42578125" style="101" customWidth="1"/>
    <col min="2570" max="2572" width="6.140625" style="101" customWidth="1"/>
    <col min="2573" max="2573" width="1.42578125" style="101" customWidth="1"/>
    <col min="2574" max="2576" width="6.140625" style="101" customWidth="1"/>
    <col min="2577" max="2577" width="1.42578125" style="101" customWidth="1"/>
    <col min="2578" max="2580" width="6.140625" style="101" customWidth="1"/>
    <col min="2581" max="2581" width="1.42578125" style="101" customWidth="1"/>
    <col min="2582" max="2584" width="6.140625" style="101" customWidth="1"/>
    <col min="2585" max="2585" width="1.42578125" style="101" customWidth="1"/>
    <col min="2586" max="2588" width="6.140625" style="101" customWidth="1"/>
    <col min="2589" max="2589" width="2.140625" style="101" customWidth="1"/>
    <col min="2590" max="2590" width="17" style="101" customWidth="1"/>
    <col min="2591" max="2593" width="6.140625" style="101" customWidth="1"/>
    <col min="2594" max="2594" width="1.42578125" style="101" customWidth="1"/>
    <col min="2595" max="2597" width="6.140625" style="101" customWidth="1"/>
    <col min="2598" max="2598" width="1.42578125" style="101" customWidth="1"/>
    <col min="2599" max="2601" width="6.140625" style="101" customWidth="1"/>
    <col min="2602" max="2602" width="1.42578125" style="101" customWidth="1"/>
    <col min="2603" max="2605" width="6.140625" style="101" customWidth="1"/>
    <col min="2606" max="2606" width="1.42578125" style="101" customWidth="1"/>
    <col min="2607" max="2609" width="6.140625" style="101" customWidth="1"/>
    <col min="2610" max="2610" width="1.42578125" style="101" customWidth="1"/>
    <col min="2611" max="2613" width="6.140625" style="101" customWidth="1"/>
    <col min="2614" max="2614" width="1.42578125" style="101" customWidth="1"/>
    <col min="2615" max="2617" width="6.140625" style="101" customWidth="1"/>
    <col min="2618" max="2816" width="11.42578125" style="101"/>
    <col min="2817" max="2817" width="19.28515625" style="101" customWidth="1"/>
    <col min="2818" max="2820" width="7.42578125" style="101" bestFit="1" customWidth="1"/>
    <col min="2821" max="2821" width="1.42578125" style="101" customWidth="1"/>
    <col min="2822" max="2824" width="6.140625" style="101" customWidth="1"/>
    <col min="2825" max="2825" width="1.42578125" style="101" customWidth="1"/>
    <col min="2826" max="2828" width="6.140625" style="101" customWidth="1"/>
    <col min="2829" max="2829" width="1.42578125" style="101" customWidth="1"/>
    <col min="2830" max="2832" width="6.140625" style="101" customWidth="1"/>
    <col min="2833" max="2833" width="1.42578125" style="101" customWidth="1"/>
    <col min="2834" max="2836" width="6.140625" style="101" customWidth="1"/>
    <col min="2837" max="2837" width="1.42578125" style="101" customWidth="1"/>
    <col min="2838" max="2840" width="6.140625" style="101" customWidth="1"/>
    <col min="2841" max="2841" width="1.42578125" style="101" customWidth="1"/>
    <col min="2842" max="2844" width="6.140625" style="101" customWidth="1"/>
    <col min="2845" max="2845" width="2.140625" style="101" customWidth="1"/>
    <col min="2846" max="2846" width="17" style="101" customWidth="1"/>
    <col min="2847" max="2849" width="6.140625" style="101" customWidth="1"/>
    <col min="2850" max="2850" width="1.42578125" style="101" customWidth="1"/>
    <col min="2851" max="2853" width="6.140625" style="101" customWidth="1"/>
    <col min="2854" max="2854" width="1.42578125" style="101" customWidth="1"/>
    <col min="2855" max="2857" width="6.140625" style="101" customWidth="1"/>
    <col min="2858" max="2858" width="1.42578125" style="101" customWidth="1"/>
    <col min="2859" max="2861" width="6.140625" style="101" customWidth="1"/>
    <col min="2862" max="2862" width="1.42578125" style="101" customWidth="1"/>
    <col min="2863" max="2865" width="6.140625" style="101" customWidth="1"/>
    <col min="2866" max="2866" width="1.42578125" style="101" customWidth="1"/>
    <col min="2867" max="2869" width="6.140625" style="101" customWidth="1"/>
    <col min="2870" max="2870" width="1.42578125" style="101" customWidth="1"/>
    <col min="2871" max="2873" width="6.140625" style="101" customWidth="1"/>
    <col min="2874" max="3072" width="11.42578125" style="101"/>
    <col min="3073" max="3073" width="19.28515625" style="101" customWidth="1"/>
    <col min="3074" max="3076" width="7.42578125" style="101" bestFit="1" customWidth="1"/>
    <col min="3077" max="3077" width="1.42578125" style="101" customWidth="1"/>
    <col min="3078" max="3080" width="6.140625" style="101" customWidth="1"/>
    <col min="3081" max="3081" width="1.42578125" style="101" customWidth="1"/>
    <col min="3082" max="3084" width="6.140625" style="101" customWidth="1"/>
    <col min="3085" max="3085" width="1.42578125" style="101" customWidth="1"/>
    <col min="3086" max="3088" width="6.140625" style="101" customWidth="1"/>
    <col min="3089" max="3089" width="1.42578125" style="101" customWidth="1"/>
    <col min="3090" max="3092" width="6.140625" style="101" customWidth="1"/>
    <col min="3093" max="3093" width="1.42578125" style="101" customWidth="1"/>
    <col min="3094" max="3096" width="6.140625" style="101" customWidth="1"/>
    <col min="3097" max="3097" width="1.42578125" style="101" customWidth="1"/>
    <col min="3098" max="3100" width="6.140625" style="101" customWidth="1"/>
    <col min="3101" max="3101" width="2.140625" style="101" customWidth="1"/>
    <col min="3102" max="3102" width="17" style="101" customWidth="1"/>
    <col min="3103" max="3105" width="6.140625" style="101" customWidth="1"/>
    <col min="3106" max="3106" width="1.42578125" style="101" customWidth="1"/>
    <col min="3107" max="3109" width="6.140625" style="101" customWidth="1"/>
    <col min="3110" max="3110" width="1.42578125" style="101" customWidth="1"/>
    <col min="3111" max="3113" width="6.140625" style="101" customWidth="1"/>
    <col min="3114" max="3114" width="1.42578125" style="101" customWidth="1"/>
    <col min="3115" max="3117" width="6.140625" style="101" customWidth="1"/>
    <col min="3118" max="3118" width="1.42578125" style="101" customWidth="1"/>
    <col min="3119" max="3121" width="6.140625" style="101" customWidth="1"/>
    <col min="3122" max="3122" width="1.42578125" style="101" customWidth="1"/>
    <col min="3123" max="3125" width="6.140625" style="101" customWidth="1"/>
    <col min="3126" max="3126" width="1.42578125" style="101" customWidth="1"/>
    <col min="3127" max="3129" width="6.140625" style="101" customWidth="1"/>
    <col min="3130" max="3328" width="11.42578125" style="101"/>
    <col min="3329" max="3329" width="19.28515625" style="101" customWidth="1"/>
    <col min="3330" max="3332" width="7.42578125" style="101" bestFit="1" customWidth="1"/>
    <col min="3333" max="3333" width="1.42578125" style="101" customWidth="1"/>
    <col min="3334" max="3336" width="6.140625" style="101" customWidth="1"/>
    <col min="3337" max="3337" width="1.42578125" style="101" customWidth="1"/>
    <col min="3338" max="3340" width="6.140625" style="101" customWidth="1"/>
    <col min="3341" max="3341" width="1.42578125" style="101" customWidth="1"/>
    <col min="3342" max="3344" width="6.140625" style="101" customWidth="1"/>
    <col min="3345" max="3345" width="1.42578125" style="101" customWidth="1"/>
    <col min="3346" max="3348" width="6.140625" style="101" customWidth="1"/>
    <col min="3349" max="3349" width="1.42578125" style="101" customWidth="1"/>
    <col min="3350" max="3352" width="6.140625" style="101" customWidth="1"/>
    <col min="3353" max="3353" width="1.42578125" style="101" customWidth="1"/>
    <col min="3354" max="3356" width="6.140625" style="101" customWidth="1"/>
    <col min="3357" max="3357" width="2.140625" style="101" customWidth="1"/>
    <col min="3358" max="3358" width="17" style="101" customWidth="1"/>
    <col min="3359" max="3361" width="6.140625" style="101" customWidth="1"/>
    <col min="3362" max="3362" width="1.42578125" style="101" customWidth="1"/>
    <col min="3363" max="3365" width="6.140625" style="101" customWidth="1"/>
    <col min="3366" max="3366" width="1.42578125" style="101" customWidth="1"/>
    <col min="3367" max="3369" width="6.140625" style="101" customWidth="1"/>
    <col min="3370" max="3370" width="1.42578125" style="101" customWidth="1"/>
    <col min="3371" max="3373" width="6.140625" style="101" customWidth="1"/>
    <col min="3374" max="3374" width="1.42578125" style="101" customWidth="1"/>
    <col min="3375" max="3377" width="6.140625" style="101" customWidth="1"/>
    <col min="3378" max="3378" width="1.42578125" style="101" customWidth="1"/>
    <col min="3379" max="3381" width="6.140625" style="101" customWidth="1"/>
    <col min="3382" max="3382" width="1.42578125" style="101" customWidth="1"/>
    <col min="3383" max="3385" width="6.140625" style="101" customWidth="1"/>
    <col min="3386" max="3584" width="11.42578125" style="101"/>
    <col min="3585" max="3585" width="19.28515625" style="101" customWidth="1"/>
    <col min="3586" max="3588" width="7.42578125" style="101" bestFit="1" customWidth="1"/>
    <col min="3589" max="3589" width="1.42578125" style="101" customWidth="1"/>
    <col min="3590" max="3592" width="6.140625" style="101" customWidth="1"/>
    <col min="3593" max="3593" width="1.42578125" style="101" customWidth="1"/>
    <col min="3594" max="3596" width="6.140625" style="101" customWidth="1"/>
    <col min="3597" max="3597" width="1.42578125" style="101" customWidth="1"/>
    <col min="3598" max="3600" width="6.140625" style="101" customWidth="1"/>
    <col min="3601" max="3601" width="1.42578125" style="101" customWidth="1"/>
    <col min="3602" max="3604" width="6.140625" style="101" customWidth="1"/>
    <col min="3605" max="3605" width="1.42578125" style="101" customWidth="1"/>
    <col min="3606" max="3608" width="6.140625" style="101" customWidth="1"/>
    <col min="3609" max="3609" width="1.42578125" style="101" customWidth="1"/>
    <col min="3610" max="3612" width="6.140625" style="101" customWidth="1"/>
    <col min="3613" max="3613" width="2.140625" style="101" customWidth="1"/>
    <col min="3614" max="3614" width="17" style="101" customWidth="1"/>
    <col min="3615" max="3617" width="6.140625" style="101" customWidth="1"/>
    <col min="3618" max="3618" width="1.42578125" style="101" customWidth="1"/>
    <col min="3619" max="3621" width="6.140625" style="101" customWidth="1"/>
    <col min="3622" max="3622" width="1.42578125" style="101" customWidth="1"/>
    <col min="3623" max="3625" width="6.140625" style="101" customWidth="1"/>
    <col min="3626" max="3626" width="1.42578125" style="101" customWidth="1"/>
    <col min="3627" max="3629" width="6.140625" style="101" customWidth="1"/>
    <col min="3630" max="3630" width="1.42578125" style="101" customWidth="1"/>
    <col min="3631" max="3633" width="6.140625" style="101" customWidth="1"/>
    <col min="3634" max="3634" width="1.42578125" style="101" customWidth="1"/>
    <col min="3635" max="3637" width="6.140625" style="101" customWidth="1"/>
    <col min="3638" max="3638" width="1.42578125" style="101" customWidth="1"/>
    <col min="3639" max="3641" width="6.140625" style="101" customWidth="1"/>
    <col min="3642" max="3840" width="11.42578125" style="101"/>
    <col min="3841" max="3841" width="19.28515625" style="101" customWidth="1"/>
    <col min="3842" max="3844" width="7.42578125" style="101" bestFit="1" customWidth="1"/>
    <col min="3845" max="3845" width="1.42578125" style="101" customWidth="1"/>
    <col min="3846" max="3848" width="6.140625" style="101" customWidth="1"/>
    <col min="3849" max="3849" width="1.42578125" style="101" customWidth="1"/>
    <col min="3850" max="3852" width="6.140625" style="101" customWidth="1"/>
    <col min="3853" max="3853" width="1.42578125" style="101" customWidth="1"/>
    <col min="3854" max="3856" width="6.140625" style="101" customWidth="1"/>
    <col min="3857" max="3857" width="1.42578125" style="101" customWidth="1"/>
    <col min="3858" max="3860" width="6.140625" style="101" customWidth="1"/>
    <col min="3861" max="3861" width="1.42578125" style="101" customWidth="1"/>
    <col min="3862" max="3864" width="6.140625" style="101" customWidth="1"/>
    <col min="3865" max="3865" width="1.42578125" style="101" customWidth="1"/>
    <col min="3866" max="3868" width="6.140625" style="101" customWidth="1"/>
    <col min="3869" max="3869" width="2.140625" style="101" customWidth="1"/>
    <col min="3870" max="3870" width="17" style="101" customWidth="1"/>
    <col min="3871" max="3873" width="6.140625" style="101" customWidth="1"/>
    <col min="3874" max="3874" width="1.42578125" style="101" customWidth="1"/>
    <col min="3875" max="3877" width="6.140625" style="101" customWidth="1"/>
    <col min="3878" max="3878" width="1.42578125" style="101" customWidth="1"/>
    <col min="3879" max="3881" width="6.140625" style="101" customWidth="1"/>
    <col min="3882" max="3882" width="1.42578125" style="101" customWidth="1"/>
    <col min="3883" max="3885" width="6.140625" style="101" customWidth="1"/>
    <col min="3886" max="3886" width="1.42578125" style="101" customWidth="1"/>
    <col min="3887" max="3889" width="6.140625" style="101" customWidth="1"/>
    <col min="3890" max="3890" width="1.42578125" style="101" customWidth="1"/>
    <col min="3891" max="3893" width="6.140625" style="101" customWidth="1"/>
    <col min="3894" max="3894" width="1.42578125" style="101" customWidth="1"/>
    <col min="3895" max="3897" width="6.140625" style="101" customWidth="1"/>
    <col min="3898" max="4096" width="11.42578125" style="101"/>
    <col min="4097" max="4097" width="19.28515625" style="101" customWidth="1"/>
    <col min="4098" max="4100" width="7.42578125" style="101" bestFit="1" customWidth="1"/>
    <col min="4101" max="4101" width="1.42578125" style="101" customWidth="1"/>
    <col min="4102" max="4104" width="6.140625" style="101" customWidth="1"/>
    <col min="4105" max="4105" width="1.42578125" style="101" customWidth="1"/>
    <col min="4106" max="4108" width="6.140625" style="101" customWidth="1"/>
    <col min="4109" max="4109" width="1.42578125" style="101" customWidth="1"/>
    <col min="4110" max="4112" width="6.140625" style="101" customWidth="1"/>
    <col min="4113" max="4113" width="1.42578125" style="101" customWidth="1"/>
    <col min="4114" max="4116" width="6.140625" style="101" customWidth="1"/>
    <col min="4117" max="4117" width="1.42578125" style="101" customWidth="1"/>
    <col min="4118" max="4120" width="6.140625" style="101" customWidth="1"/>
    <col min="4121" max="4121" width="1.42578125" style="101" customWidth="1"/>
    <col min="4122" max="4124" width="6.140625" style="101" customWidth="1"/>
    <col min="4125" max="4125" width="2.140625" style="101" customWidth="1"/>
    <col min="4126" max="4126" width="17" style="101" customWidth="1"/>
    <col min="4127" max="4129" width="6.140625" style="101" customWidth="1"/>
    <col min="4130" max="4130" width="1.42578125" style="101" customWidth="1"/>
    <col min="4131" max="4133" width="6.140625" style="101" customWidth="1"/>
    <col min="4134" max="4134" width="1.42578125" style="101" customWidth="1"/>
    <col min="4135" max="4137" width="6.140625" style="101" customWidth="1"/>
    <col min="4138" max="4138" width="1.42578125" style="101" customWidth="1"/>
    <col min="4139" max="4141" width="6.140625" style="101" customWidth="1"/>
    <col min="4142" max="4142" width="1.42578125" style="101" customWidth="1"/>
    <col min="4143" max="4145" width="6.140625" style="101" customWidth="1"/>
    <col min="4146" max="4146" width="1.42578125" style="101" customWidth="1"/>
    <col min="4147" max="4149" width="6.140625" style="101" customWidth="1"/>
    <col min="4150" max="4150" width="1.42578125" style="101" customWidth="1"/>
    <col min="4151" max="4153" width="6.140625" style="101" customWidth="1"/>
    <col min="4154" max="4352" width="11.42578125" style="101"/>
    <col min="4353" max="4353" width="19.28515625" style="101" customWidth="1"/>
    <col min="4354" max="4356" width="7.42578125" style="101" bestFit="1" customWidth="1"/>
    <col min="4357" max="4357" width="1.42578125" style="101" customWidth="1"/>
    <col min="4358" max="4360" width="6.140625" style="101" customWidth="1"/>
    <col min="4361" max="4361" width="1.42578125" style="101" customWidth="1"/>
    <col min="4362" max="4364" width="6.140625" style="101" customWidth="1"/>
    <col min="4365" max="4365" width="1.42578125" style="101" customWidth="1"/>
    <col min="4366" max="4368" width="6.140625" style="101" customWidth="1"/>
    <col min="4369" max="4369" width="1.42578125" style="101" customWidth="1"/>
    <col min="4370" max="4372" width="6.140625" style="101" customWidth="1"/>
    <col min="4373" max="4373" width="1.42578125" style="101" customWidth="1"/>
    <col min="4374" max="4376" width="6.140625" style="101" customWidth="1"/>
    <col min="4377" max="4377" width="1.42578125" style="101" customWidth="1"/>
    <col min="4378" max="4380" width="6.140625" style="101" customWidth="1"/>
    <col min="4381" max="4381" width="2.140625" style="101" customWidth="1"/>
    <col min="4382" max="4382" width="17" style="101" customWidth="1"/>
    <col min="4383" max="4385" width="6.140625" style="101" customWidth="1"/>
    <col min="4386" max="4386" width="1.42578125" style="101" customWidth="1"/>
    <col min="4387" max="4389" width="6.140625" style="101" customWidth="1"/>
    <col min="4390" max="4390" width="1.42578125" style="101" customWidth="1"/>
    <col min="4391" max="4393" width="6.140625" style="101" customWidth="1"/>
    <col min="4394" max="4394" width="1.42578125" style="101" customWidth="1"/>
    <col min="4395" max="4397" width="6.140625" style="101" customWidth="1"/>
    <col min="4398" max="4398" width="1.42578125" style="101" customWidth="1"/>
    <col min="4399" max="4401" width="6.140625" style="101" customWidth="1"/>
    <col min="4402" max="4402" width="1.42578125" style="101" customWidth="1"/>
    <col min="4403" max="4405" width="6.140625" style="101" customWidth="1"/>
    <col min="4406" max="4406" width="1.42578125" style="101" customWidth="1"/>
    <col min="4407" max="4409" width="6.140625" style="101" customWidth="1"/>
    <col min="4410" max="4608" width="11.42578125" style="101"/>
    <col min="4609" max="4609" width="19.28515625" style="101" customWidth="1"/>
    <col min="4610" max="4612" width="7.42578125" style="101" bestFit="1" customWidth="1"/>
    <col min="4613" max="4613" width="1.42578125" style="101" customWidth="1"/>
    <col min="4614" max="4616" width="6.140625" style="101" customWidth="1"/>
    <col min="4617" max="4617" width="1.42578125" style="101" customWidth="1"/>
    <col min="4618" max="4620" width="6.140625" style="101" customWidth="1"/>
    <col min="4621" max="4621" width="1.42578125" style="101" customWidth="1"/>
    <col min="4622" max="4624" width="6.140625" style="101" customWidth="1"/>
    <col min="4625" max="4625" width="1.42578125" style="101" customWidth="1"/>
    <col min="4626" max="4628" width="6.140625" style="101" customWidth="1"/>
    <col min="4629" max="4629" width="1.42578125" style="101" customWidth="1"/>
    <col min="4630" max="4632" width="6.140625" style="101" customWidth="1"/>
    <col min="4633" max="4633" width="1.42578125" style="101" customWidth="1"/>
    <col min="4634" max="4636" width="6.140625" style="101" customWidth="1"/>
    <col min="4637" max="4637" width="2.140625" style="101" customWidth="1"/>
    <col min="4638" max="4638" width="17" style="101" customWidth="1"/>
    <col min="4639" max="4641" width="6.140625" style="101" customWidth="1"/>
    <col min="4642" max="4642" width="1.42578125" style="101" customWidth="1"/>
    <col min="4643" max="4645" width="6.140625" style="101" customWidth="1"/>
    <col min="4646" max="4646" width="1.42578125" style="101" customWidth="1"/>
    <col min="4647" max="4649" width="6.140625" style="101" customWidth="1"/>
    <col min="4650" max="4650" width="1.42578125" style="101" customWidth="1"/>
    <col min="4651" max="4653" width="6.140625" style="101" customWidth="1"/>
    <col min="4654" max="4654" width="1.42578125" style="101" customWidth="1"/>
    <col min="4655" max="4657" width="6.140625" style="101" customWidth="1"/>
    <col min="4658" max="4658" width="1.42578125" style="101" customWidth="1"/>
    <col min="4659" max="4661" width="6.140625" style="101" customWidth="1"/>
    <col min="4662" max="4662" width="1.42578125" style="101" customWidth="1"/>
    <col min="4663" max="4665" width="6.140625" style="101" customWidth="1"/>
    <col min="4666" max="4864" width="11.42578125" style="101"/>
    <col min="4865" max="4865" width="19.28515625" style="101" customWidth="1"/>
    <col min="4866" max="4868" width="7.42578125" style="101" bestFit="1" customWidth="1"/>
    <col min="4869" max="4869" width="1.42578125" style="101" customWidth="1"/>
    <col min="4870" max="4872" width="6.140625" style="101" customWidth="1"/>
    <col min="4873" max="4873" width="1.42578125" style="101" customWidth="1"/>
    <col min="4874" max="4876" width="6.140625" style="101" customWidth="1"/>
    <col min="4877" max="4877" width="1.42578125" style="101" customWidth="1"/>
    <col min="4878" max="4880" width="6.140625" style="101" customWidth="1"/>
    <col min="4881" max="4881" width="1.42578125" style="101" customWidth="1"/>
    <col min="4882" max="4884" width="6.140625" style="101" customWidth="1"/>
    <col min="4885" max="4885" width="1.42578125" style="101" customWidth="1"/>
    <col min="4886" max="4888" width="6.140625" style="101" customWidth="1"/>
    <col min="4889" max="4889" width="1.42578125" style="101" customWidth="1"/>
    <col min="4890" max="4892" width="6.140625" style="101" customWidth="1"/>
    <col min="4893" max="4893" width="2.140625" style="101" customWidth="1"/>
    <col min="4894" max="4894" width="17" style="101" customWidth="1"/>
    <col min="4895" max="4897" width="6.140625" style="101" customWidth="1"/>
    <col min="4898" max="4898" width="1.42578125" style="101" customWidth="1"/>
    <col min="4899" max="4901" width="6.140625" style="101" customWidth="1"/>
    <col min="4902" max="4902" width="1.42578125" style="101" customWidth="1"/>
    <col min="4903" max="4905" width="6.140625" style="101" customWidth="1"/>
    <col min="4906" max="4906" width="1.42578125" style="101" customWidth="1"/>
    <col min="4907" max="4909" width="6.140625" style="101" customWidth="1"/>
    <col min="4910" max="4910" width="1.42578125" style="101" customWidth="1"/>
    <col min="4911" max="4913" width="6.140625" style="101" customWidth="1"/>
    <col min="4914" max="4914" width="1.42578125" style="101" customWidth="1"/>
    <col min="4915" max="4917" width="6.140625" style="101" customWidth="1"/>
    <col min="4918" max="4918" width="1.42578125" style="101" customWidth="1"/>
    <col min="4919" max="4921" width="6.140625" style="101" customWidth="1"/>
    <col min="4922" max="5120" width="11.42578125" style="101"/>
    <col min="5121" max="5121" width="19.28515625" style="101" customWidth="1"/>
    <col min="5122" max="5124" width="7.42578125" style="101" bestFit="1" customWidth="1"/>
    <col min="5125" max="5125" width="1.42578125" style="101" customWidth="1"/>
    <col min="5126" max="5128" width="6.140625" style="101" customWidth="1"/>
    <col min="5129" max="5129" width="1.42578125" style="101" customWidth="1"/>
    <col min="5130" max="5132" width="6.140625" style="101" customWidth="1"/>
    <col min="5133" max="5133" width="1.42578125" style="101" customWidth="1"/>
    <col min="5134" max="5136" width="6.140625" style="101" customWidth="1"/>
    <col min="5137" max="5137" width="1.42578125" style="101" customWidth="1"/>
    <col min="5138" max="5140" width="6.140625" style="101" customWidth="1"/>
    <col min="5141" max="5141" width="1.42578125" style="101" customWidth="1"/>
    <col min="5142" max="5144" width="6.140625" style="101" customWidth="1"/>
    <col min="5145" max="5145" width="1.42578125" style="101" customWidth="1"/>
    <col min="5146" max="5148" width="6.140625" style="101" customWidth="1"/>
    <col min="5149" max="5149" width="2.140625" style="101" customWidth="1"/>
    <col min="5150" max="5150" width="17" style="101" customWidth="1"/>
    <col min="5151" max="5153" width="6.140625" style="101" customWidth="1"/>
    <col min="5154" max="5154" width="1.42578125" style="101" customWidth="1"/>
    <col min="5155" max="5157" width="6.140625" style="101" customWidth="1"/>
    <col min="5158" max="5158" width="1.42578125" style="101" customWidth="1"/>
    <col min="5159" max="5161" width="6.140625" style="101" customWidth="1"/>
    <col min="5162" max="5162" width="1.42578125" style="101" customWidth="1"/>
    <col min="5163" max="5165" width="6.140625" style="101" customWidth="1"/>
    <col min="5166" max="5166" width="1.42578125" style="101" customWidth="1"/>
    <col min="5167" max="5169" width="6.140625" style="101" customWidth="1"/>
    <col min="5170" max="5170" width="1.42578125" style="101" customWidth="1"/>
    <col min="5171" max="5173" width="6.140625" style="101" customWidth="1"/>
    <col min="5174" max="5174" width="1.42578125" style="101" customWidth="1"/>
    <col min="5175" max="5177" width="6.140625" style="101" customWidth="1"/>
    <col min="5178" max="5376" width="11.42578125" style="101"/>
    <col min="5377" max="5377" width="19.28515625" style="101" customWidth="1"/>
    <col min="5378" max="5380" width="7.42578125" style="101" bestFit="1" customWidth="1"/>
    <col min="5381" max="5381" width="1.42578125" style="101" customWidth="1"/>
    <col min="5382" max="5384" width="6.140625" style="101" customWidth="1"/>
    <col min="5385" max="5385" width="1.42578125" style="101" customWidth="1"/>
    <col min="5386" max="5388" width="6.140625" style="101" customWidth="1"/>
    <col min="5389" max="5389" width="1.42578125" style="101" customWidth="1"/>
    <col min="5390" max="5392" width="6.140625" style="101" customWidth="1"/>
    <col min="5393" max="5393" width="1.42578125" style="101" customWidth="1"/>
    <col min="5394" max="5396" width="6.140625" style="101" customWidth="1"/>
    <col min="5397" max="5397" width="1.42578125" style="101" customWidth="1"/>
    <col min="5398" max="5400" width="6.140625" style="101" customWidth="1"/>
    <col min="5401" max="5401" width="1.42578125" style="101" customWidth="1"/>
    <col min="5402" max="5404" width="6.140625" style="101" customWidth="1"/>
    <col min="5405" max="5405" width="2.140625" style="101" customWidth="1"/>
    <col min="5406" max="5406" width="17" style="101" customWidth="1"/>
    <col min="5407" max="5409" width="6.140625" style="101" customWidth="1"/>
    <col min="5410" max="5410" width="1.42578125" style="101" customWidth="1"/>
    <col min="5411" max="5413" width="6.140625" style="101" customWidth="1"/>
    <col min="5414" max="5414" width="1.42578125" style="101" customWidth="1"/>
    <col min="5415" max="5417" width="6.140625" style="101" customWidth="1"/>
    <col min="5418" max="5418" width="1.42578125" style="101" customWidth="1"/>
    <col min="5419" max="5421" width="6.140625" style="101" customWidth="1"/>
    <col min="5422" max="5422" width="1.42578125" style="101" customWidth="1"/>
    <col min="5423" max="5425" width="6.140625" style="101" customWidth="1"/>
    <col min="5426" max="5426" width="1.42578125" style="101" customWidth="1"/>
    <col min="5427" max="5429" width="6.140625" style="101" customWidth="1"/>
    <col min="5430" max="5430" width="1.42578125" style="101" customWidth="1"/>
    <col min="5431" max="5433" width="6.140625" style="101" customWidth="1"/>
    <col min="5434" max="5632" width="11.42578125" style="101"/>
    <col min="5633" max="5633" width="19.28515625" style="101" customWidth="1"/>
    <col min="5634" max="5636" width="7.42578125" style="101" bestFit="1" customWidth="1"/>
    <col min="5637" max="5637" width="1.42578125" style="101" customWidth="1"/>
    <col min="5638" max="5640" width="6.140625" style="101" customWidth="1"/>
    <col min="5641" max="5641" width="1.42578125" style="101" customWidth="1"/>
    <col min="5642" max="5644" width="6.140625" style="101" customWidth="1"/>
    <col min="5645" max="5645" width="1.42578125" style="101" customWidth="1"/>
    <col min="5646" max="5648" width="6.140625" style="101" customWidth="1"/>
    <col min="5649" max="5649" width="1.42578125" style="101" customWidth="1"/>
    <col min="5650" max="5652" width="6.140625" style="101" customWidth="1"/>
    <col min="5653" max="5653" width="1.42578125" style="101" customWidth="1"/>
    <col min="5654" max="5656" width="6.140625" style="101" customWidth="1"/>
    <col min="5657" max="5657" width="1.42578125" style="101" customWidth="1"/>
    <col min="5658" max="5660" width="6.140625" style="101" customWidth="1"/>
    <col min="5661" max="5661" width="2.140625" style="101" customWidth="1"/>
    <col min="5662" max="5662" width="17" style="101" customWidth="1"/>
    <col min="5663" max="5665" width="6.140625" style="101" customWidth="1"/>
    <col min="5666" max="5666" width="1.42578125" style="101" customWidth="1"/>
    <col min="5667" max="5669" width="6.140625" style="101" customWidth="1"/>
    <col min="5670" max="5670" width="1.42578125" style="101" customWidth="1"/>
    <col min="5671" max="5673" width="6.140625" style="101" customWidth="1"/>
    <col min="5674" max="5674" width="1.42578125" style="101" customWidth="1"/>
    <col min="5675" max="5677" width="6.140625" style="101" customWidth="1"/>
    <col min="5678" max="5678" width="1.42578125" style="101" customWidth="1"/>
    <col min="5679" max="5681" width="6.140625" style="101" customWidth="1"/>
    <col min="5682" max="5682" width="1.42578125" style="101" customWidth="1"/>
    <col min="5683" max="5685" width="6.140625" style="101" customWidth="1"/>
    <col min="5686" max="5686" width="1.42578125" style="101" customWidth="1"/>
    <col min="5687" max="5689" width="6.140625" style="101" customWidth="1"/>
    <col min="5690" max="5888" width="11.42578125" style="101"/>
    <col min="5889" max="5889" width="19.28515625" style="101" customWidth="1"/>
    <col min="5890" max="5892" width="7.42578125" style="101" bestFit="1" customWidth="1"/>
    <col min="5893" max="5893" width="1.42578125" style="101" customWidth="1"/>
    <col min="5894" max="5896" width="6.140625" style="101" customWidth="1"/>
    <col min="5897" max="5897" width="1.42578125" style="101" customWidth="1"/>
    <col min="5898" max="5900" width="6.140625" style="101" customWidth="1"/>
    <col min="5901" max="5901" width="1.42578125" style="101" customWidth="1"/>
    <col min="5902" max="5904" width="6.140625" style="101" customWidth="1"/>
    <col min="5905" max="5905" width="1.42578125" style="101" customWidth="1"/>
    <col min="5906" max="5908" width="6.140625" style="101" customWidth="1"/>
    <col min="5909" max="5909" width="1.42578125" style="101" customWidth="1"/>
    <col min="5910" max="5912" width="6.140625" style="101" customWidth="1"/>
    <col min="5913" max="5913" width="1.42578125" style="101" customWidth="1"/>
    <col min="5914" max="5916" width="6.140625" style="101" customWidth="1"/>
    <col min="5917" max="5917" width="2.140625" style="101" customWidth="1"/>
    <col min="5918" max="5918" width="17" style="101" customWidth="1"/>
    <col min="5919" max="5921" width="6.140625" style="101" customWidth="1"/>
    <col min="5922" max="5922" width="1.42578125" style="101" customWidth="1"/>
    <col min="5923" max="5925" width="6.140625" style="101" customWidth="1"/>
    <col min="5926" max="5926" width="1.42578125" style="101" customWidth="1"/>
    <col min="5927" max="5929" width="6.140625" style="101" customWidth="1"/>
    <col min="5930" max="5930" width="1.42578125" style="101" customWidth="1"/>
    <col min="5931" max="5933" width="6.140625" style="101" customWidth="1"/>
    <col min="5934" max="5934" width="1.42578125" style="101" customWidth="1"/>
    <col min="5935" max="5937" width="6.140625" style="101" customWidth="1"/>
    <col min="5938" max="5938" width="1.42578125" style="101" customWidth="1"/>
    <col min="5939" max="5941" width="6.140625" style="101" customWidth="1"/>
    <col min="5942" max="5942" width="1.42578125" style="101" customWidth="1"/>
    <col min="5943" max="5945" width="6.140625" style="101" customWidth="1"/>
    <col min="5946" max="6144" width="11.42578125" style="101"/>
    <col min="6145" max="6145" width="19.28515625" style="101" customWidth="1"/>
    <col min="6146" max="6148" width="7.42578125" style="101" bestFit="1" customWidth="1"/>
    <col min="6149" max="6149" width="1.42578125" style="101" customWidth="1"/>
    <col min="6150" max="6152" width="6.140625" style="101" customWidth="1"/>
    <col min="6153" max="6153" width="1.42578125" style="101" customWidth="1"/>
    <col min="6154" max="6156" width="6.140625" style="101" customWidth="1"/>
    <col min="6157" max="6157" width="1.42578125" style="101" customWidth="1"/>
    <col min="6158" max="6160" width="6.140625" style="101" customWidth="1"/>
    <col min="6161" max="6161" width="1.42578125" style="101" customWidth="1"/>
    <col min="6162" max="6164" width="6.140625" style="101" customWidth="1"/>
    <col min="6165" max="6165" width="1.42578125" style="101" customWidth="1"/>
    <col min="6166" max="6168" width="6.140625" style="101" customWidth="1"/>
    <col min="6169" max="6169" width="1.42578125" style="101" customWidth="1"/>
    <col min="6170" max="6172" width="6.140625" style="101" customWidth="1"/>
    <col min="6173" max="6173" width="2.140625" style="101" customWidth="1"/>
    <col min="6174" max="6174" width="17" style="101" customWidth="1"/>
    <col min="6175" max="6177" width="6.140625" style="101" customWidth="1"/>
    <col min="6178" max="6178" width="1.42578125" style="101" customWidth="1"/>
    <col min="6179" max="6181" width="6.140625" style="101" customWidth="1"/>
    <col min="6182" max="6182" width="1.42578125" style="101" customWidth="1"/>
    <col min="6183" max="6185" width="6.140625" style="101" customWidth="1"/>
    <col min="6186" max="6186" width="1.42578125" style="101" customWidth="1"/>
    <col min="6187" max="6189" width="6.140625" style="101" customWidth="1"/>
    <col min="6190" max="6190" width="1.42578125" style="101" customWidth="1"/>
    <col min="6191" max="6193" width="6.140625" style="101" customWidth="1"/>
    <col min="6194" max="6194" width="1.42578125" style="101" customWidth="1"/>
    <col min="6195" max="6197" width="6.140625" style="101" customWidth="1"/>
    <col min="6198" max="6198" width="1.42578125" style="101" customWidth="1"/>
    <col min="6199" max="6201" width="6.140625" style="101" customWidth="1"/>
    <col min="6202" max="6400" width="11.42578125" style="101"/>
    <col min="6401" max="6401" width="19.28515625" style="101" customWidth="1"/>
    <col min="6402" max="6404" width="7.42578125" style="101" bestFit="1" customWidth="1"/>
    <col min="6405" max="6405" width="1.42578125" style="101" customWidth="1"/>
    <col min="6406" max="6408" width="6.140625" style="101" customWidth="1"/>
    <col min="6409" max="6409" width="1.42578125" style="101" customWidth="1"/>
    <col min="6410" max="6412" width="6.140625" style="101" customWidth="1"/>
    <col min="6413" max="6413" width="1.42578125" style="101" customWidth="1"/>
    <col min="6414" max="6416" width="6.140625" style="101" customWidth="1"/>
    <col min="6417" max="6417" width="1.42578125" style="101" customWidth="1"/>
    <col min="6418" max="6420" width="6.140625" style="101" customWidth="1"/>
    <col min="6421" max="6421" width="1.42578125" style="101" customWidth="1"/>
    <col min="6422" max="6424" width="6.140625" style="101" customWidth="1"/>
    <col min="6425" max="6425" width="1.42578125" style="101" customWidth="1"/>
    <col min="6426" max="6428" width="6.140625" style="101" customWidth="1"/>
    <col min="6429" max="6429" width="2.140625" style="101" customWidth="1"/>
    <col min="6430" max="6430" width="17" style="101" customWidth="1"/>
    <col min="6431" max="6433" width="6.140625" style="101" customWidth="1"/>
    <col min="6434" max="6434" width="1.42578125" style="101" customWidth="1"/>
    <col min="6435" max="6437" width="6.140625" style="101" customWidth="1"/>
    <col min="6438" max="6438" width="1.42578125" style="101" customWidth="1"/>
    <col min="6439" max="6441" width="6.140625" style="101" customWidth="1"/>
    <col min="6442" max="6442" width="1.42578125" style="101" customWidth="1"/>
    <col min="6443" max="6445" width="6.140625" style="101" customWidth="1"/>
    <col min="6446" max="6446" width="1.42578125" style="101" customWidth="1"/>
    <col min="6447" max="6449" width="6.140625" style="101" customWidth="1"/>
    <col min="6450" max="6450" width="1.42578125" style="101" customWidth="1"/>
    <col min="6451" max="6453" width="6.140625" style="101" customWidth="1"/>
    <col min="6454" max="6454" width="1.42578125" style="101" customWidth="1"/>
    <col min="6455" max="6457" width="6.140625" style="101" customWidth="1"/>
    <col min="6458" max="6656" width="11.42578125" style="101"/>
    <col min="6657" max="6657" width="19.28515625" style="101" customWidth="1"/>
    <col min="6658" max="6660" width="7.42578125" style="101" bestFit="1" customWidth="1"/>
    <col min="6661" max="6661" width="1.42578125" style="101" customWidth="1"/>
    <col min="6662" max="6664" width="6.140625" style="101" customWidth="1"/>
    <col min="6665" max="6665" width="1.42578125" style="101" customWidth="1"/>
    <col min="6666" max="6668" width="6.140625" style="101" customWidth="1"/>
    <col min="6669" max="6669" width="1.42578125" style="101" customWidth="1"/>
    <col min="6670" max="6672" width="6.140625" style="101" customWidth="1"/>
    <col min="6673" max="6673" width="1.42578125" style="101" customWidth="1"/>
    <col min="6674" max="6676" width="6.140625" style="101" customWidth="1"/>
    <col min="6677" max="6677" width="1.42578125" style="101" customWidth="1"/>
    <col min="6678" max="6680" width="6.140625" style="101" customWidth="1"/>
    <col min="6681" max="6681" width="1.42578125" style="101" customWidth="1"/>
    <col min="6682" max="6684" width="6.140625" style="101" customWidth="1"/>
    <col min="6685" max="6685" width="2.140625" style="101" customWidth="1"/>
    <col min="6686" max="6686" width="17" style="101" customWidth="1"/>
    <col min="6687" max="6689" width="6.140625" style="101" customWidth="1"/>
    <col min="6690" max="6690" width="1.42578125" style="101" customWidth="1"/>
    <col min="6691" max="6693" width="6.140625" style="101" customWidth="1"/>
    <col min="6694" max="6694" width="1.42578125" style="101" customWidth="1"/>
    <col min="6695" max="6697" width="6.140625" style="101" customWidth="1"/>
    <col min="6698" max="6698" width="1.42578125" style="101" customWidth="1"/>
    <col min="6699" max="6701" width="6.140625" style="101" customWidth="1"/>
    <col min="6702" max="6702" width="1.42578125" style="101" customWidth="1"/>
    <col min="6703" max="6705" width="6.140625" style="101" customWidth="1"/>
    <col min="6706" max="6706" width="1.42578125" style="101" customWidth="1"/>
    <col min="6707" max="6709" width="6.140625" style="101" customWidth="1"/>
    <col min="6710" max="6710" width="1.42578125" style="101" customWidth="1"/>
    <col min="6711" max="6713" width="6.140625" style="101" customWidth="1"/>
    <col min="6714" max="6912" width="11.42578125" style="101"/>
    <col min="6913" max="6913" width="19.28515625" style="101" customWidth="1"/>
    <col min="6914" max="6916" width="7.42578125" style="101" bestFit="1" customWidth="1"/>
    <col min="6917" max="6917" width="1.42578125" style="101" customWidth="1"/>
    <col min="6918" max="6920" width="6.140625" style="101" customWidth="1"/>
    <col min="6921" max="6921" width="1.42578125" style="101" customWidth="1"/>
    <col min="6922" max="6924" width="6.140625" style="101" customWidth="1"/>
    <col min="6925" max="6925" width="1.42578125" style="101" customWidth="1"/>
    <col min="6926" max="6928" width="6.140625" style="101" customWidth="1"/>
    <col min="6929" max="6929" width="1.42578125" style="101" customWidth="1"/>
    <col min="6930" max="6932" width="6.140625" style="101" customWidth="1"/>
    <col min="6933" max="6933" width="1.42578125" style="101" customWidth="1"/>
    <col min="6934" max="6936" width="6.140625" style="101" customWidth="1"/>
    <col min="6937" max="6937" width="1.42578125" style="101" customWidth="1"/>
    <col min="6938" max="6940" width="6.140625" style="101" customWidth="1"/>
    <col min="6941" max="6941" width="2.140625" style="101" customWidth="1"/>
    <col min="6942" max="6942" width="17" style="101" customWidth="1"/>
    <col min="6943" max="6945" width="6.140625" style="101" customWidth="1"/>
    <col min="6946" max="6946" width="1.42578125" style="101" customWidth="1"/>
    <col min="6947" max="6949" width="6.140625" style="101" customWidth="1"/>
    <col min="6950" max="6950" width="1.42578125" style="101" customWidth="1"/>
    <col min="6951" max="6953" width="6.140625" style="101" customWidth="1"/>
    <col min="6954" max="6954" width="1.42578125" style="101" customWidth="1"/>
    <col min="6955" max="6957" width="6.140625" style="101" customWidth="1"/>
    <col min="6958" max="6958" width="1.42578125" style="101" customWidth="1"/>
    <col min="6959" max="6961" width="6.140625" style="101" customWidth="1"/>
    <col min="6962" max="6962" width="1.42578125" style="101" customWidth="1"/>
    <col min="6963" max="6965" width="6.140625" style="101" customWidth="1"/>
    <col min="6966" max="6966" width="1.42578125" style="101" customWidth="1"/>
    <col min="6967" max="6969" width="6.140625" style="101" customWidth="1"/>
    <col min="6970" max="7168" width="11.42578125" style="101"/>
    <col min="7169" max="7169" width="19.28515625" style="101" customWidth="1"/>
    <col min="7170" max="7172" width="7.42578125" style="101" bestFit="1" customWidth="1"/>
    <col min="7173" max="7173" width="1.42578125" style="101" customWidth="1"/>
    <col min="7174" max="7176" width="6.140625" style="101" customWidth="1"/>
    <col min="7177" max="7177" width="1.42578125" style="101" customWidth="1"/>
    <col min="7178" max="7180" width="6.140625" style="101" customWidth="1"/>
    <col min="7181" max="7181" width="1.42578125" style="101" customWidth="1"/>
    <col min="7182" max="7184" width="6.140625" style="101" customWidth="1"/>
    <col min="7185" max="7185" width="1.42578125" style="101" customWidth="1"/>
    <col min="7186" max="7188" width="6.140625" style="101" customWidth="1"/>
    <col min="7189" max="7189" width="1.42578125" style="101" customWidth="1"/>
    <col min="7190" max="7192" width="6.140625" style="101" customWidth="1"/>
    <col min="7193" max="7193" width="1.42578125" style="101" customWidth="1"/>
    <col min="7194" max="7196" width="6.140625" style="101" customWidth="1"/>
    <col min="7197" max="7197" width="2.140625" style="101" customWidth="1"/>
    <col min="7198" max="7198" width="17" style="101" customWidth="1"/>
    <col min="7199" max="7201" width="6.140625" style="101" customWidth="1"/>
    <col min="7202" max="7202" width="1.42578125" style="101" customWidth="1"/>
    <col min="7203" max="7205" width="6.140625" style="101" customWidth="1"/>
    <col min="7206" max="7206" width="1.42578125" style="101" customWidth="1"/>
    <col min="7207" max="7209" width="6.140625" style="101" customWidth="1"/>
    <col min="7210" max="7210" width="1.42578125" style="101" customWidth="1"/>
    <col min="7211" max="7213" width="6.140625" style="101" customWidth="1"/>
    <col min="7214" max="7214" width="1.42578125" style="101" customWidth="1"/>
    <col min="7215" max="7217" width="6.140625" style="101" customWidth="1"/>
    <col min="7218" max="7218" width="1.42578125" style="101" customWidth="1"/>
    <col min="7219" max="7221" width="6.140625" style="101" customWidth="1"/>
    <col min="7222" max="7222" width="1.42578125" style="101" customWidth="1"/>
    <col min="7223" max="7225" width="6.140625" style="101" customWidth="1"/>
    <col min="7226" max="7424" width="11.42578125" style="101"/>
    <col min="7425" max="7425" width="19.28515625" style="101" customWidth="1"/>
    <col min="7426" max="7428" width="7.42578125" style="101" bestFit="1" customWidth="1"/>
    <col min="7429" max="7429" width="1.42578125" style="101" customWidth="1"/>
    <col min="7430" max="7432" width="6.140625" style="101" customWidth="1"/>
    <col min="7433" max="7433" width="1.42578125" style="101" customWidth="1"/>
    <col min="7434" max="7436" width="6.140625" style="101" customWidth="1"/>
    <col min="7437" max="7437" width="1.42578125" style="101" customWidth="1"/>
    <col min="7438" max="7440" width="6.140625" style="101" customWidth="1"/>
    <col min="7441" max="7441" width="1.42578125" style="101" customWidth="1"/>
    <col min="7442" max="7444" width="6.140625" style="101" customWidth="1"/>
    <col min="7445" max="7445" width="1.42578125" style="101" customWidth="1"/>
    <col min="7446" max="7448" width="6.140625" style="101" customWidth="1"/>
    <col min="7449" max="7449" width="1.42578125" style="101" customWidth="1"/>
    <col min="7450" max="7452" width="6.140625" style="101" customWidth="1"/>
    <col min="7453" max="7453" width="2.140625" style="101" customWidth="1"/>
    <col min="7454" max="7454" width="17" style="101" customWidth="1"/>
    <col min="7455" max="7457" width="6.140625" style="101" customWidth="1"/>
    <col min="7458" max="7458" width="1.42578125" style="101" customWidth="1"/>
    <col min="7459" max="7461" width="6.140625" style="101" customWidth="1"/>
    <col min="7462" max="7462" width="1.42578125" style="101" customWidth="1"/>
    <col min="7463" max="7465" width="6.140625" style="101" customWidth="1"/>
    <col min="7466" max="7466" width="1.42578125" style="101" customWidth="1"/>
    <col min="7467" max="7469" width="6.140625" style="101" customWidth="1"/>
    <col min="7470" max="7470" width="1.42578125" style="101" customWidth="1"/>
    <col min="7471" max="7473" width="6.140625" style="101" customWidth="1"/>
    <col min="7474" max="7474" width="1.42578125" style="101" customWidth="1"/>
    <col min="7475" max="7477" width="6.140625" style="101" customWidth="1"/>
    <col min="7478" max="7478" width="1.42578125" style="101" customWidth="1"/>
    <col min="7479" max="7481" width="6.140625" style="101" customWidth="1"/>
    <col min="7482" max="7680" width="11.42578125" style="101"/>
    <col min="7681" max="7681" width="19.28515625" style="101" customWidth="1"/>
    <col min="7682" max="7684" width="7.42578125" style="101" bestFit="1" customWidth="1"/>
    <col min="7685" max="7685" width="1.42578125" style="101" customWidth="1"/>
    <col min="7686" max="7688" width="6.140625" style="101" customWidth="1"/>
    <col min="7689" max="7689" width="1.42578125" style="101" customWidth="1"/>
    <col min="7690" max="7692" width="6.140625" style="101" customWidth="1"/>
    <col min="7693" max="7693" width="1.42578125" style="101" customWidth="1"/>
    <col min="7694" max="7696" width="6.140625" style="101" customWidth="1"/>
    <col min="7697" max="7697" width="1.42578125" style="101" customWidth="1"/>
    <col min="7698" max="7700" width="6.140625" style="101" customWidth="1"/>
    <col min="7701" max="7701" width="1.42578125" style="101" customWidth="1"/>
    <col min="7702" max="7704" width="6.140625" style="101" customWidth="1"/>
    <col min="7705" max="7705" width="1.42578125" style="101" customWidth="1"/>
    <col min="7706" max="7708" width="6.140625" style="101" customWidth="1"/>
    <col min="7709" max="7709" width="2.140625" style="101" customWidth="1"/>
    <col min="7710" max="7710" width="17" style="101" customWidth="1"/>
    <col min="7711" max="7713" width="6.140625" style="101" customWidth="1"/>
    <col min="7714" max="7714" width="1.42578125" style="101" customWidth="1"/>
    <col min="7715" max="7717" width="6.140625" style="101" customWidth="1"/>
    <col min="7718" max="7718" width="1.42578125" style="101" customWidth="1"/>
    <col min="7719" max="7721" width="6.140625" style="101" customWidth="1"/>
    <col min="7722" max="7722" width="1.42578125" style="101" customWidth="1"/>
    <col min="7723" max="7725" width="6.140625" style="101" customWidth="1"/>
    <col min="7726" max="7726" width="1.42578125" style="101" customWidth="1"/>
    <col min="7727" max="7729" width="6.140625" style="101" customWidth="1"/>
    <col min="7730" max="7730" width="1.42578125" style="101" customWidth="1"/>
    <col min="7731" max="7733" width="6.140625" style="101" customWidth="1"/>
    <col min="7734" max="7734" width="1.42578125" style="101" customWidth="1"/>
    <col min="7735" max="7737" width="6.140625" style="101" customWidth="1"/>
    <col min="7738" max="7936" width="11.42578125" style="101"/>
    <col min="7937" max="7937" width="19.28515625" style="101" customWidth="1"/>
    <col min="7938" max="7940" width="7.42578125" style="101" bestFit="1" customWidth="1"/>
    <col min="7941" max="7941" width="1.42578125" style="101" customWidth="1"/>
    <col min="7942" max="7944" width="6.140625" style="101" customWidth="1"/>
    <col min="7945" max="7945" width="1.42578125" style="101" customWidth="1"/>
    <col min="7946" max="7948" width="6.140625" style="101" customWidth="1"/>
    <col min="7949" max="7949" width="1.42578125" style="101" customWidth="1"/>
    <col min="7950" max="7952" width="6.140625" style="101" customWidth="1"/>
    <col min="7953" max="7953" width="1.42578125" style="101" customWidth="1"/>
    <col min="7954" max="7956" width="6.140625" style="101" customWidth="1"/>
    <col min="7957" max="7957" width="1.42578125" style="101" customWidth="1"/>
    <col min="7958" max="7960" width="6.140625" style="101" customWidth="1"/>
    <col min="7961" max="7961" width="1.42578125" style="101" customWidth="1"/>
    <col min="7962" max="7964" width="6.140625" style="101" customWidth="1"/>
    <col min="7965" max="7965" width="2.140625" style="101" customWidth="1"/>
    <col min="7966" max="7966" width="17" style="101" customWidth="1"/>
    <col min="7967" max="7969" width="6.140625" style="101" customWidth="1"/>
    <col min="7970" max="7970" width="1.42578125" style="101" customWidth="1"/>
    <col min="7971" max="7973" width="6.140625" style="101" customWidth="1"/>
    <col min="7974" max="7974" width="1.42578125" style="101" customWidth="1"/>
    <col min="7975" max="7977" width="6.140625" style="101" customWidth="1"/>
    <col min="7978" max="7978" width="1.42578125" style="101" customWidth="1"/>
    <col min="7979" max="7981" width="6.140625" style="101" customWidth="1"/>
    <col min="7982" max="7982" width="1.42578125" style="101" customWidth="1"/>
    <col min="7983" max="7985" width="6.140625" style="101" customWidth="1"/>
    <col min="7986" max="7986" width="1.42578125" style="101" customWidth="1"/>
    <col min="7987" max="7989" width="6.140625" style="101" customWidth="1"/>
    <col min="7990" max="7990" width="1.42578125" style="101" customWidth="1"/>
    <col min="7991" max="7993" width="6.140625" style="101" customWidth="1"/>
    <col min="7994" max="8192" width="11.42578125" style="101"/>
    <col min="8193" max="8193" width="19.28515625" style="101" customWidth="1"/>
    <col min="8194" max="8196" width="7.42578125" style="101" bestFit="1" customWidth="1"/>
    <col min="8197" max="8197" width="1.42578125" style="101" customWidth="1"/>
    <col min="8198" max="8200" width="6.140625" style="101" customWidth="1"/>
    <col min="8201" max="8201" width="1.42578125" style="101" customWidth="1"/>
    <col min="8202" max="8204" width="6.140625" style="101" customWidth="1"/>
    <col min="8205" max="8205" width="1.42578125" style="101" customWidth="1"/>
    <col min="8206" max="8208" width="6.140625" style="101" customWidth="1"/>
    <col min="8209" max="8209" width="1.42578125" style="101" customWidth="1"/>
    <col min="8210" max="8212" width="6.140625" style="101" customWidth="1"/>
    <col min="8213" max="8213" width="1.42578125" style="101" customWidth="1"/>
    <col min="8214" max="8216" width="6.140625" style="101" customWidth="1"/>
    <col min="8217" max="8217" width="1.42578125" style="101" customWidth="1"/>
    <col min="8218" max="8220" width="6.140625" style="101" customWidth="1"/>
    <col min="8221" max="8221" width="2.140625" style="101" customWidth="1"/>
    <col min="8222" max="8222" width="17" style="101" customWidth="1"/>
    <col min="8223" max="8225" width="6.140625" style="101" customWidth="1"/>
    <col min="8226" max="8226" width="1.42578125" style="101" customWidth="1"/>
    <col min="8227" max="8229" width="6.140625" style="101" customWidth="1"/>
    <col min="8230" max="8230" width="1.42578125" style="101" customWidth="1"/>
    <col min="8231" max="8233" width="6.140625" style="101" customWidth="1"/>
    <col min="8234" max="8234" width="1.42578125" style="101" customWidth="1"/>
    <col min="8235" max="8237" width="6.140625" style="101" customWidth="1"/>
    <col min="8238" max="8238" width="1.42578125" style="101" customWidth="1"/>
    <col min="8239" max="8241" width="6.140625" style="101" customWidth="1"/>
    <col min="8242" max="8242" width="1.42578125" style="101" customWidth="1"/>
    <col min="8243" max="8245" width="6.140625" style="101" customWidth="1"/>
    <col min="8246" max="8246" width="1.42578125" style="101" customWidth="1"/>
    <col min="8247" max="8249" width="6.140625" style="101" customWidth="1"/>
    <col min="8250" max="8448" width="11.42578125" style="101"/>
    <col min="8449" max="8449" width="19.28515625" style="101" customWidth="1"/>
    <col min="8450" max="8452" width="7.42578125" style="101" bestFit="1" customWidth="1"/>
    <col min="8453" max="8453" width="1.42578125" style="101" customWidth="1"/>
    <col min="8454" max="8456" width="6.140625" style="101" customWidth="1"/>
    <col min="8457" max="8457" width="1.42578125" style="101" customWidth="1"/>
    <col min="8458" max="8460" width="6.140625" style="101" customWidth="1"/>
    <col min="8461" max="8461" width="1.42578125" style="101" customWidth="1"/>
    <col min="8462" max="8464" width="6.140625" style="101" customWidth="1"/>
    <col min="8465" max="8465" width="1.42578125" style="101" customWidth="1"/>
    <col min="8466" max="8468" width="6.140625" style="101" customWidth="1"/>
    <col min="8469" max="8469" width="1.42578125" style="101" customWidth="1"/>
    <col min="8470" max="8472" width="6.140625" style="101" customWidth="1"/>
    <col min="8473" max="8473" width="1.42578125" style="101" customWidth="1"/>
    <col min="8474" max="8476" width="6.140625" style="101" customWidth="1"/>
    <col min="8477" max="8477" width="2.140625" style="101" customWidth="1"/>
    <col min="8478" max="8478" width="17" style="101" customWidth="1"/>
    <col min="8479" max="8481" width="6.140625" style="101" customWidth="1"/>
    <col min="8482" max="8482" width="1.42578125" style="101" customWidth="1"/>
    <col min="8483" max="8485" width="6.140625" style="101" customWidth="1"/>
    <col min="8486" max="8486" width="1.42578125" style="101" customWidth="1"/>
    <col min="8487" max="8489" width="6.140625" style="101" customWidth="1"/>
    <col min="8490" max="8490" width="1.42578125" style="101" customWidth="1"/>
    <col min="8491" max="8493" width="6.140625" style="101" customWidth="1"/>
    <col min="8494" max="8494" width="1.42578125" style="101" customWidth="1"/>
    <col min="8495" max="8497" width="6.140625" style="101" customWidth="1"/>
    <col min="8498" max="8498" width="1.42578125" style="101" customWidth="1"/>
    <col min="8499" max="8501" width="6.140625" style="101" customWidth="1"/>
    <col min="8502" max="8502" width="1.42578125" style="101" customWidth="1"/>
    <col min="8503" max="8505" width="6.140625" style="101" customWidth="1"/>
    <col min="8506" max="8704" width="11.42578125" style="101"/>
    <col min="8705" max="8705" width="19.28515625" style="101" customWidth="1"/>
    <col min="8706" max="8708" width="7.42578125" style="101" bestFit="1" customWidth="1"/>
    <col min="8709" max="8709" width="1.42578125" style="101" customWidth="1"/>
    <col min="8710" max="8712" width="6.140625" style="101" customWidth="1"/>
    <col min="8713" max="8713" width="1.42578125" style="101" customWidth="1"/>
    <col min="8714" max="8716" width="6.140625" style="101" customWidth="1"/>
    <col min="8717" max="8717" width="1.42578125" style="101" customWidth="1"/>
    <col min="8718" max="8720" width="6.140625" style="101" customWidth="1"/>
    <col min="8721" max="8721" width="1.42578125" style="101" customWidth="1"/>
    <col min="8722" max="8724" width="6.140625" style="101" customWidth="1"/>
    <col min="8725" max="8725" width="1.42578125" style="101" customWidth="1"/>
    <col min="8726" max="8728" width="6.140625" style="101" customWidth="1"/>
    <col min="8729" max="8729" width="1.42578125" style="101" customWidth="1"/>
    <col min="8730" max="8732" width="6.140625" style="101" customWidth="1"/>
    <col min="8733" max="8733" width="2.140625" style="101" customWidth="1"/>
    <col min="8734" max="8734" width="17" style="101" customWidth="1"/>
    <col min="8735" max="8737" width="6.140625" style="101" customWidth="1"/>
    <col min="8738" max="8738" width="1.42578125" style="101" customWidth="1"/>
    <col min="8739" max="8741" width="6.140625" style="101" customWidth="1"/>
    <col min="8742" max="8742" width="1.42578125" style="101" customWidth="1"/>
    <col min="8743" max="8745" width="6.140625" style="101" customWidth="1"/>
    <col min="8746" max="8746" width="1.42578125" style="101" customWidth="1"/>
    <col min="8747" max="8749" width="6.140625" style="101" customWidth="1"/>
    <col min="8750" max="8750" width="1.42578125" style="101" customWidth="1"/>
    <col min="8751" max="8753" width="6.140625" style="101" customWidth="1"/>
    <col min="8754" max="8754" width="1.42578125" style="101" customWidth="1"/>
    <col min="8755" max="8757" width="6.140625" style="101" customWidth="1"/>
    <col min="8758" max="8758" width="1.42578125" style="101" customWidth="1"/>
    <col min="8759" max="8761" width="6.140625" style="101" customWidth="1"/>
    <col min="8762" max="8960" width="11.42578125" style="101"/>
    <col min="8961" max="8961" width="19.28515625" style="101" customWidth="1"/>
    <col min="8962" max="8964" width="7.42578125" style="101" bestFit="1" customWidth="1"/>
    <col min="8965" max="8965" width="1.42578125" style="101" customWidth="1"/>
    <col min="8966" max="8968" width="6.140625" style="101" customWidth="1"/>
    <col min="8969" max="8969" width="1.42578125" style="101" customWidth="1"/>
    <col min="8970" max="8972" width="6.140625" style="101" customWidth="1"/>
    <col min="8973" max="8973" width="1.42578125" style="101" customWidth="1"/>
    <col min="8974" max="8976" width="6.140625" style="101" customWidth="1"/>
    <col min="8977" max="8977" width="1.42578125" style="101" customWidth="1"/>
    <col min="8978" max="8980" width="6.140625" style="101" customWidth="1"/>
    <col min="8981" max="8981" width="1.42578125" style="101" customWidth="1"/>
    <col min="8982" max="8984" width="6.140625" style="101" customWidth="1"/>
    <col min="8985" max="8985" width="1.42578125" style="101" customWidth="1"/>
    <col min="8986" max="8988" width="6.140625" style="101" customWidth="1"/>
    <col min="8989" max="8989" width="2.140625" style="101" customWidth="1"/>
    <col min="8990" max="8990" width="17" style="101" customWidth="1"/>
    <col min="8991" max="8993" width="6.140625" style="101" customWidth="1"/>
    <col min="8994" max="8994" width="1.42578125" style="101" customWidth="1"/>
    <col min="8995" max="8997" width="6.140625" style="101" customWidth="1"/>
    <col min="8998" max="8998" width="1.42578125" style="101" customWidth="1"/>
    <col min="8999" max="9001" width="6.140625" style="101" customWidth="1"/>
    <col min="9002" max="9002" width="1.42578125" style="101" customWidth="1"/>
    <col min="9003" max="9005" width="6.140625" style="101" customWidth="1"/>
    <col min="9006" max="9006" width="1.42578125" style="101" customWidth="1"/>
    <col min="9007" max="9009" width="6.140625" style="101" customWidth="1"/>
    <col min="9010" max="9010" width="1.42578125" style="101" customWidth="1"/>
    <col min="9011" max="9013" width="6.140625" style="101" customWidth="1"/>
    <col min="9014" max="9014" width="1.42578125" style="101" customWidth="1"/>
    <col min="9015" max="9017" width="6.140625" style="101" customWidth="1"/>
    <col min="9018" max="9216" width="11.42578125" style="101"/>
    <col min="9217" max="9217" width="19.28515625" style="101" customWidth="1"/>
    <col min="9218" max="9220" width="7.42578125" style="101" bestFit="1" customWidth="1"/>
    <col min="9221" max="9221" width="1.42578125" style="101" customWidth="1"/>
    <col min="9222" max="9224" width="6.140625" style="101" customWidth="1"/>
    <col min="9225" max="9225" width="1.42578125" style="101" customWidth="1"/>
    <col min="9226" max="9228" width="6.140625" style="101" customWidth="1"/>
    <col min="9229" max="9229" width="1.42578125" style="101" customWidth="1"/>
    <col min="9230" max="9232" width="6.140625" style="101" customWidth="1"/>
    <col min="9233" max="9233" width="1.42578125" style="101" customWidth="1"/>
    <col min="9234" max="9236" width="6.140625" style="101" customWidth="1"/>
    <col min="9237" max="9237" width="1.42578125" style="101" customWidth="1"/>
    <col min="9238" max="9240" width="6.140625" style="101" customWidth="1"/>
    <col min="9241" max="9241" width="1.42578125" style="101" customWidth="1"/>
    <col min="9242" max="9244" width="6.140625" style="101" customWidth="1"/>
    <col min="9245" max="9245" width="2.140625" style="101" customWidth="1"/>
    <col min="9246" max="9246" width="17" style="101" customWidth="1"/>
    <col min="9247" max="9249" width="6.140625" style="101" customWidth="1"/>
    <col min="9250" max="9250" width="1.42578125" style="101" customWidth="1"/>
    <col min="9251" max="9253" width="6.140625" style="101" customWidth="1"/>
    <col min="9254" max="9254" width="1.42578125" style="101" customWidth="1"/>
    <col min="9255" max="9257" width="6.140625" style="101" customWidth="1"/>
    <col min="9258" max="9258" width="1.42578125" style="101" customWidth="1"/>
    <col min="9259" max="9261" width="6.140625" style="101" customWidth="1"/>
    <col min="9262" max="9262" width="1.42578125" style="101" customWidth="1"/>
    <col min="9263" max="9265" width="6.140625" style="101" customWidth="1"/>
    <col min="9266" max="9266" width="1.42578125" style="101" customWidth="1"/>
    <col min="9267" max="9269" width="6.140625" style="101" customWidth="1"/>
    <col min="9270" max="9270" width="1.42578125" style="101" customWidth="1"/>
    <col min="9271" max="9273" width="6.140625" style="101" customWidth="1"/>
    <col min="9274" max="9472" width="11.42578125" style="101"/>
    <col min="9473" max="9473" width="19.28515625" style="101" customWidth="1"/>
    <col min="9474" max="9476" width="7.42578125" style="101" bestFit="1" customWidth="1"/>
    <col min="9477" max="9477" width="1.42578125" style="101" customWidth="1"/>
    <col min="9478" max="9480" width="6.140625" style="101" customWidth="1"/>
    <col min="9481" max="9481" width="1.42578125" style="101" customWidth="1"/>
    <col min="9482" max="9484" width="6.140625" style="101" customWidth="1"/>
    <col min="9485" max="9485" width="1.42578125" style="101" customWidth="1"/>
    <col min="9486" max="9488" width="6.140625" style="101" customWidth="1"/>
    <col min="9489" max="9489" width="1.42578125" style="101" customWidth="1"/>
    <col min="9490" max="9492" width="6.140625" style="101" customWidth="1"/>
    <col min="9493" max="9493" width="1.42578125" style="101" customWidth="1"/>
    <col min="9494" max="9496" width="6.140625" style="101" customWidth="1"/>
    <col min="9497" max="9497" width="1.42578125" style="101" customWidth="1"/>
    <col min="9498" max="9500" width="6.140625" style="101" customWidth="1"/>
    <col min="9501" max="9501" width="2.140625" style="101" customWidth="1"/>
    <col min="9502" max="9502" width="17" style="101" customWidth="1"/>
    <col min="9503" max="9505" width="6.140625" style="101" customWidth="1"/>
    <col min="9506" max="9506" width="1.42578125" style="101" customWidth="1"/>
    <col min="9507" max="9509" width="6.140625" style="101" customWidth="1"/>
    <col min="9510" max="9510" width="1.42578125" style="101" customWidth="1"/>
    <col min="9511" max="9513" width="6.140625" style="101" customWidth="1"/>
    <col min="9514" max="9514" width="1.42578125" style="101" customWidth="1"/>
    <col min="9515" max="9517" width="6.140625" style="101" customWidth="1"/>
    <col min="9518" max="9518" width="1.42578125" style="101" customWidth="1"/>
    <col min="9519" max="9521" width="6.140625" style="101" customWidth="1"/>
    <col min="9522" max="9522" width="1.42578125" style="101" customWidth="1"/>
    <col min="9523" max="9525" width="6.140625" style="101" customWidth="1"/>
    <col min="9526" max="9526" width="1.42578125" style="101" customWidth="1"/>
    <col min="9527" max="9529" width="6.140625" style="101" customWidth="1"/>
    <col min="9530" max="9728" width="11.42578125" style="101"/>
    <col min="9729" max="9729" width="19.28515625" style="101" customWidth="1"/>
    <col min="9730" max="9732" width="7.42578125" style="101" bestFit="1" customWidth="1"/>
    <col min="9733" max="9733" width="1.42578125" style="101" customWidth="1"/>
    <col min="9734" max="9736" width="6.140625" style="101" customWidth="1"/>
    <col min="9737" max="9737" width="1.42578125" style="101" customWidth="1"/>
    <col min="9738" max="9740" width="6.140625" style="101" customWidth="1"/>
    <col min="9741" max="9741" width="1.42578125" style="101" customWidth="1"/>
    <col min="9742" max="9744" width="6.140625" style="101" customWidth="1"/>
    <col min="9745" max="9745" width="1.42578125" style="101" customWidth="1"/>
    <col min="9746" max="9748" width="6.140625" style="101" customWidth="1"/>
    <col min="9749" max="9749" width="1.42578125" style="101" customWidth="1"/>
    <col min="9750" max="9752" width="6.140625" style="101" customWidth="1"/>
    <col min="9753" max="9753" width="1.42578125" style="101" customWidth="1"/>
    <col min="9754" max="9756" width="6.140625" style="101" customWidth="1"/>
    <col min="9757" max="9757" width="2.140625" style="101" customWidth="1"/>
    <col min="9758" max="9758" width="17" style="101" customWidth="1"/>
    <col min="9759" max="9761" width="6.140625" style="101" customWidth="1"/>
    <col min="9762" max="9762" width="1.42578125" style="101" customWidth="1"/>
    <col min="9763" max="9765" width="6.140625" style="101" customWidth="1"/>
    <col min="9766" max="9766" width="1.42578125" style="101" customWidth="1"/>
    <col min="9767" max="9769" width="6.140625" style="101" customWidth="1"/>
    <col min="9770" max="9770" width="1.42578125" style="101" customWidth="1"/>
    <col min="9771" max="9773" width="6.140625" style="101" customWidth="1"/>
    <col min="9774" max="9774" width="1.42578125" style="101" customWidth="1"/>
    <col min="9775" max="9777" width="6.140625" style="101" customWidth="1"/>
    <col min="9778" max="9778" width="1.42578125" style="101" customWidth="1"/>
    <col min="9779" max="9781" width="6.140625" style="101" customWidth="1"/>
    <col min="9782" max="9782" width="1.42578125" style="101" customWidth="1"/>
    <col min="9783" max="9785" width="6.140625" style="101" customWidth="1"/>
    <col min="9786" max="9984" width="11.42578125" style="101"/>
    <col min="9985" max="9985" width="19.28515625" style="101" customWidth="1"/>
    <col min="9986" max="9988" width="7.42578125" style="101" bestFit="1" customWidth="1"/>
    <col min="9989" max="9989" width="1.42578125" style="101" customWidth="1"/>
    <col min="9990" max="9992" width="6.140625" style="101" customWidth="1"/>
    <col min="9993" max="9993" width="1.42578125" style="101" customWidth="1"/>
    <col min="9994" max="9996" width="6.140625" style="101" customWidth="1"/>
    <col min="9997" max="9997" width="1.42578125" style="101" customWidth="1"/>
    <col min="9998" max="10000" width="6.140625" style="101" customWidth="1"/>
    <col min="10001" max="10001" width="1.42578125" style="101" customWidth="1"/>
    <col min="10002" max="10004" width="6.140625" style="101" customWidth="1"/>
    <col min="10005" max="10005" width="1.42578125" style="101" customWidth="1"/>
    <col min="10006" max="10008" width="6.140625" style="101" customWidth="1"/>
    <col min="10009" max="10009" width="1.42578125" style="101" customWidth="1"/>
    <col min="10010" max="10012" width="6.140625" style="101" customWidth="1"/>
    <col min="10013" max="10013" width="2.140625" style="101" customWidth="1"/>
    <col min="10014" max="10014" width="17" style="101" customWidth="1"/>
    <col min="10015" max="10017" width="6.140625" style="101" customWidth="1"/>
    <col min="10018" max="10018" width="1.42578125" style="101" customWidth="1"/>
    <col min="10019" max="10021" width="6.140625" style="101" customWidth="1"/>
    <col min="10022" max="10022" width="1.42578125" style="101" customWidth="1"/>
    <col min="10023" max="10025" width="6.140625" style="101" customWidth="1"/>
    <col min="10026" max="10026" width="1.42578125" style="101" customWidth="1"/>
    <col min="10027" max="10029" width="6.140625" style="101" customWidth="1"/>
    <col min="10030" max="10030" width="1.42578125" style="101" customWidth="1"/>
    <col min="10031" max="10033" width="6.140625" style="101" customWidth="1"/>
    <col min="10034" max="10034" width="1.42578125" style="101" customWidth="1"/>
    <col min="10035" max="10037" width="6.140625" style="101" customWidth="1"/>
    <col min="10038" max="10038" width="1.42578125" style="101" customWidth="1"/>
    <col min="10039" max="10041" width="6.140625" style="101" customWidth="1"/>
    <col min="10042" max="10240" width="11.42578125" style="101"/>
    <col min="10241" max="10241" width="19.28515625" style="101" customWidth="1"/>
    <col min="10242" max="10244" width="7.42578125" style="101" bestFit="1" customWidth="1"/>
    <col min="10245" max="10245" width="1.42578125" style="101" customWidth="1"/>
    <col min="10246" max="10248" width="6.140625" style="101" customWidth="1"/>
    <col min="10249" max="10249" width="1.42578125" style="101" customWidth="1"/>
    <col min="10250" max="10252" width="6.140625" style="101" customWidth="1"/>
    <col min="10253" max="10253" width="1.42578125" style="101" customWidth="1"/>
    <col min="10254" max="10256" width="6.140625" style="101" customWidth="1"/>
    <col min="10257" max="10257" width="1.42578125" style="101" customWidth="1"/>
    <col min="10258" max="10260" width="6.140625" style="101" customWidth="1"/>
    <col min="10261" max="10261" width="1.42578125" style="101" customWidth="1"/>
    <col min="10262" max="10264" width="6.140625" style="101" customWidth="1"/>
    <col min="10265" max="10265" width="1.42578125" style="101" customWidth="1"/>
    <col min="10266" max="10268" width="6.140625" style="101" customWidth="1"/>
    <col min="10269" max="10269" width="2.140625" style="101" customWidth="1"/>
    <col min="10270" max="10270" width="17" style="101" customWidth="1"/>
    <col min="10271" max="10273" width="6.140625" style="101" customWidth="1"/>
    <col min="10274" max="10274" width="1.42578125" style="101" customWidth="1"/>
    <col min="10275" max="10277" width="6.140625" style="101" customWidth="1"/>
    <col min="10278" max="10278" width="1.42578125" style="101" customWidth="1"/>
    <col min="10279" max="10281" width="6.140625" style="101" customWidth="1"/>
    <col min="10282" max="10282" width="1.42578125" style="101" customWidth="1"/>
    <col min="10283" max="10285" width="6.140625" style="101" customWidth="1"/>
    <col min="10286" max="10286" width="1.42578125" style="101" customWidth="1"/>
    <col min="10287" max="10289" width="6.140625" style="101" customWidth="1"/>
    <col min="10290" max="10290" width="1.42578125" style="101" customWidth="1"/>
    <col min="10291" max="10293" width="6.140625" style="101" customWidth="1"/>
    <col min="10294" max="10294" width="1.42578125" style="101" customWidth="1"/>
    <col min="10295" max="10297" width="6.140625" style="101" customWidth="1"/>
    <col min="10298" max="10496" width="11.42578125" style="101"/>
    <col min="10497" max="10497" width="19.28515625" style="101" customWidth="1"/>
    <col min="10498" max="10500" width="7.42578125" style="101" bestFit="1" customWidth="1"/>
    <col min="10501" max="10501" width="1.42578125" style="101" customWidth="1"/>
    <col min="10502" max="10504" width="6.140625" style="101" customWidth="1"/>
    <col min="10505" max="10505" width="1.42578125" style="101" customWidth="1"/>
    <col min="10506" max="10508" width="6.140625" style="101" customWidth="1"/>
    <col min="10509" max="10509" width="1.42578125" style="101" customWidth="1"/>
    <col min="10510" max="10512" width="6.140625" style="101" customWidth="1"/>
    <col min="10513" max="10513" width="1.42578125" style="101" customWidth="1"/>
    <col min="10514" max="10516" width="6.140625" style="101" customWidth="1"/>
    <col min="10517" max="10517" width="1.42578125" style="101" customWidth="1"/>
    <col min="10518" max="10520" width="6.140625" style="101" customWidth="1"/>
    <col min="10521" max="10521" width="1.42578125" style="101" customWidth="1"/>
    <col min="10522" max="10524" width="6.140625" style="101" customWidth="1"/>
    <col min="10525" max="10525" width="2.140625" style="101" customWidth="1"/>
    <col min="10526" max="10526" width="17" style="101" customWidth="1"/>
    <col min="10527" max="10529" width="6.140625" style="101" customWidth="1"/>
    <col min="10530" max="10530" width="1.42578125" style="101" customWidth="1"/>
    <col min="10531" max="10533" width="6.140625" style="101" customWidth="1"/>
    <col min="10534" max="10534" width="1.42578125" style="101" customWidth="1"/>
    <col min="10535" max="10537" width="6.140625" style="101" customWidth="1"/>
    <col min="10538" max="10538" width="1.42578125" style="101" customWidth="1"/>
    <col min="10539" max="10541" width="6.140625" style="101" customWidth="1"/>
    <col min="10542" max="10542" width="1.42578125" style="101" customWidth="1"/>
    <col min="10543" max="10545" width="6.140625" style="101" customWidth="1"/>
    <col min="10546" max="10546" width="1.42578125" style="101" customWidth="1"/>
    <col min="10547" max="10549" width="6.140625" style="101" customWidth="1"/>
    <col min="10550" max="10550" width="1.42578125" style="101" customWidth="1"/>
    <col min="10551" max="10553" width="6.140625" style="101" customWidth="1"/>
    <col min="10554" max="10752" width="11.42578125" style="101"/>
    <col min="10753" max="10753" width="19.28515625" style="101" customWidth="1"/>
    <col min="10754" max="10756" width="7.42578125" style="101" bestFit="1" customWidth="1"/>
    <col min="10757" max="10757" width="1.42578125" style="101" customWidth="1"/>
    <col min="10758" max="10760" width="6.140625" style="101" customWidth="1"/>
    <col min="10761" max="10761" width="1.42578125" style="101" customWidth="1"/>
    <col min="10762" max="10764" width="6.140625" style="101" customWidth="1"/>
    <col min="10765" max="10765" width="1.42578125" style="101" customWidth="1"/>
    <col min="10766" max="10768" width="6.140625" style="101" customWidth="1"/>
    <col min="10769" max="10769" width="1.42578125" style="101" customWidth="1"/>
    <col min="10770" max="10772" width="6.140625" style="101" customWidth="1"/>
    <col min="10773" max="10773" width="1.42578125" style="101" customWidth="1"/>
    <col min="10774" max="10776" width="6.140625" style="101" customWidth="1"/>
    <col min="10777" max="10777" width="1.42578125" style="101" customWidth="1"/>
    <col min="10778" max="10780" width="6.140625" style="101" customWidth="1"/>
    <col min="10781" max="10781" width="2.140625" style="101" customWidth="1"/>
    <col min="10782" max="10782" width="17" style="101" customWidth="1"/>
    <col min="10783" max="10785" width="6.140625" style="101" customWidth="1"/>
    <col min="10786" max="10786" width="1.42578125" style="101" customWidth="1"/>
    <col min="10787" max="10789" width="6.140625" style="101" customWidth="1"/>
    <col min="10790" max="10790" width="1.42578125" style="101" customWidth="1"/>
    <col min="10791" max="10793" width="6.140625" style="101" customWidth="1"/>
    <col min="10794" max="10794" width="1.42578125" style="101" customWidth="1"/>
    <col min="10795" max="10797" width="6.140625" style="101" customWidth="1"/>
    <col min="10798" max="10798" width="1.42578125" style="101" customWidth="1"/>
    <col min="10799" max="10801" width="6.140625" style="101" customWidth="1"/>
    <col min="10802" max="10802" width="1.42578125" style="101" customWidth="1"/>
    <col min="10803" max="10805" width="6.140625" style="101" customWidth="1"/>
    <col min="10806" max="10806" width="1.42578125" style="101" customWidth="1"/>
    <col min="10807" max="10809" width="6.140625" style="101" customWidth="1"/>
    <col min="10810" max="11008" width="11.42578125" style="101"/>
    <col min="11009" max="11009" width="19.28515625" style="101" customWidth="1"/>
    <col min="11010" max="11012" width="7.42578125" style="101" bestFit="1" customWidth="1"/>
    <col min="11013" max="11013" width="1.42578125" style="101" customWidth="1"/>
    <col min="11014" max="11016" width="6.140625" style="101" customWidth="1"/>
    <col min="11017" max="11017" width="1.42578125" style="101" customWidth="1"/>
    <col min="11018" max="11020" width="6.140625" style="101" customWidth="1"/>
    <col min="11021" max="11021" width="1.42578125" style="101" customWidth="1"/>
    <col min="11022" max="11024" width="6.140625" style="101" customWidth="1"/>
    <col min="11025" max="11025" width="1.42578125" style="101" customWidth="1"/>
    <col min="11026" max="11028" width="6.140625" style="101" customWidth="1"/>
    <col min="11029" max="11029" width="1.42578125" style="101" customWidth="1"/>
    <col min="11030" max="11032" width="6.140625" style="101" customWidth="1"/>
    <col min="11033" max="11033" width="1.42578125" style="101" customWidth="1"/>
    <col min="11034" max="11036" width="6.140625" style="101" customWidth="1"/>
    <col min="11037" max="11037" width="2.140625" style="101" customWidth="1"/>
    <col min="11038" max="11038" width="17" style="101" customWidth="1"/>
    <col min="11039" max="11041" width="6.140625" style="101" customWidth="1"/>
    <col min="11042" max="11042" width="1.42578125" style="101" customWidth="1"/>
    <col min="11043" max="11045" width="6.140625" style="101" customWidth="1"/>
    <col min="11046" max="11046" width="1.42578125" style="101" customWidth="1"/>
    <col min="11047" max="11049" width="6.140625" style="101" customWidth="1"/>
    <col min="11050" max="11050" width="1.42578125" style="101" customWidth="1"/>
    <col min="11051" max="11053" width="6.140625" style="101" customWidth="1"/>
    <col min="11054" max="11054" width="1.42578125" style="101" customWidth="1"/>
    <col min="11055" max="11057" width="6.140625" style="101" customWidth="1"/>
    <col min="11058" max="11058" width="1.42578125" style="101" customWidth="1"/>
    <col min="11059" max="11061" width="6.140625" style="101" customWidth="1"/>
    <col min="11062" max="11062" width="1.42578125" style="101" customWidth="1"/>
    <col min="11063" max="11065" width="6.140625" style="101" customWidth="1"/>
    <col min="11066" max="11264" width="11.42578125" style="101"/>
    <col min="11265" max="11265" width="19.28515625" style="101" customWidth="1"/>
    <col min="11266" max="11268" width="7.42578125" style="101" bestFit="1" customWidth="1"/>
    <col min="11269" max="11269" width="1.42578125" style="101" customWidth="1"/>
    <col min="11270" max="11272" width="6.140625" style="101" customWidth="1"/>
    <col min="11273" max="11273" width="1.42578125" style="101" customWidth="1"/>
    <col min="11274" max="11276" width="6.140625" style="101" customWidth="1"/>
    <col min="11277" max="11277" width="1.42578125" style="101" customWidth="1"/>
    <col min="11278" max="11280" width="6.140625" style="101" customWidth="1"/>
    <col min="11281" max="11281" width="1.42578125" style="101" customWidth="1"/>
    <col min="11282" max="11284" width="6.140625" style="101" customWidth="1"/>
    <col min="11285" max="11285" width="1.42578125" style="101" customWidth="1"/>
    <col min="11286" max="11288" width="6.140625" style="101" customWidth="1"/>
    <col min="11289" max="11289" width="1.42578125" style="101" customWidth="1"/>
    <col min="11290" max="11292" width="6.140625" style="101" customWidth="1"/>
    <col min="11293" max="11293" width="2.140625" style="101" customWidth="1"/>
    <col min="11294" max="11294" width="17" style="101" customWidth="1"/>
    <col min="11295" max="11297" width="6.140625" style="101" customWidth="1"/>
    <col min="11298" max="11298" width="1.42578125" style="101" customWidth="1"/>
    <col min="11299" max="11301" width="6.140625" style="101" customWidth="1"/>
    <col min="11302" max="11302" width="1.42578125" style="101" customWidth="1"/>
    <col min="11303" max="11305" width="6.140625" style="101" customWidth="1"/>
    <col min="11306" max="11306" width="1.42578125" style="101" customWidth="1"/>
    <col min="11307" max="11309" width="6.140625" style="101" customWidth="1"/>
    <col min="11310" max="11310" width="1.42578125" style="101" customWidth="1"/>
    <col min="11311" max="11313" width="6.140625" style="101" customWidth="1"/>
    <col min="11314" max="11314" width="1.42578125" style="101" customWidth="1"/>
    <col min="11315" max="11317" width="6.140625" style="101" customWidth="1"/>
    <col min="11318" max="11318" width="1.42578125" style="101" customWidth="1"/>
    <col min="11319" max="11321" width="6.140625" style="101" customWidth="1"/>
    <col min="11322" max="11520" width="11.42578125" style="101"/>
    <col min="11521" max="11521" width="19.28515625" style="101" customWidth="1"/>
    <col min="11522" max="11524" width="7.42578125" style="101" bestFit="1" customWidth="1"/>
    <col min="11525" max="11525" width="1.42578125" style="101" customWidth="1"/>
    <col min="11526" max="11528" width="6.140625" style="101" customWidth="1"/>
    <col min="11529" max="11529" width="1.42578125" style="101" customWidth="1"/>
    <col min="11530" max="11532" width="6.140625" style="101" customWidth="1"/>
    <col min="11533" max="11533" width="1.42578125" style="101" customWidth="1"/>
    <col min="11534" max="11536" width="6.140625" style="101" customWidth="1"/>
    <col min="11537" max="11537" width="1.42578125" style="101" customWidth="1"/>
    <col min="11538" max="11540" width="6.140625" style="101" customWidth="1"/>
    <col min="11541" max="11541" width="1.42578125" style="101" customWidth="1"/>
    <col min="11542" max="11544" width="6.140625" style="101" customWidth="1"/>
    <col min="11545" max="11545" width="1.42578125" style="101" customWidth="1"/>
    <col min="11546" max="11548" width="6.140625" style="101" customWidth="1"/>
    <col min="11549" max="11549" width="2.140625" style="101" customWidth="1"/>
    <col min="11550" max="11550" width="17" style="101" customWidth="1"/>
    <col min="11551" max="11553" width="6.140625" style="101" customWidth="1"/>
    <col min="11554" max="11554" width="1.42578125" style="101" customWidth="1"/>
    <col min="11555" max="11557" width="6.140625" style="101" customWidth="1"/>
    <col min="11558" max="11558" width="1.42578125" style="101" customWidth="1"/>
    <col min="11559" max="11561" width="6.140625" style="101" customWidth="1"/>
    <col min="11562" max="11562" width="1.42578125" style="101" customWidth="1"/>
    <col min="11563" max="11565" width="6.140625" style="101" customWidth="1"/>
    <col min="11566" max="11566" width="1.42578125" style="101" customWidth="1"/>
    <col min="11567" max="11569" width="6.140625" style="101" customWidth="1"/>
    <col min="11570" max="11570" width="1.42578125" style="101" customWidth="1"/>
    <col min="11571" max="11573" width="6.140625" style="101" customWidth="1"/>
    <col min="11574" max="11574" width="1.42578125" style="101" customWidth="1"/>
    <col min="11575" max="11577" width="6.140625" style="101" customWidth="1"/>
    <col min="11578" max="11776" width="11.42578125" style="101"/>
    <col min="11777" max="11777" width="19.28515625" style="101" customWidth="1"/>
    <col min="11778" max="11780" width="7.42578125" style="101" bestFit="1" customWidth="1"/>
    <col min="11781" max="11781" width="1.42578125" style="101" customWidth="1"/>
    <col min="11782" max="11784" width="6.140625" style="101" customWidth="1"/>
    <col min="11785" max="11785" width="1.42578125" style="101" customWidth="1"/>
    <col min="11786" max="11788" width="6.140625" style="101" customWidth="1"/>
    <col min="11789" max="11789" width="1.42578125" style="101" customWidth="1"/>
    <col min="11790" max="11792" width="6.140625" style="101" customWidth="1"/>
    <col min="11793" max="11793" width="1.42578125" style="101" customWidth="1"/>
    <col min="11794" max="11796" width="6.140625" style="101" customWidth="1"/>
    <col min="11797" max="11797" width="1.42578125" style="101" customWidth="1"/>
    <col min="11798" max="11800" width="6.140625" style="101" customWidth="1"/>
    <col min="11801" max="11801" width="1.42578125" style="101" customWidth="1"/>
    <col min="11802" max="11804" width="6.140625" style="101" customWidth="1"/>
    <col min="11805" max="11805" width="2.140625" style="101" customWidth="1"/>
    <col min="11806" max="11806" width="17" style="101" customWidth="1"/>
    <col min="11807" max="11809" width="6.140625" style="101" customWidth="1"/>
    <col min="11810" max="11810" width="1.42578125" style="101" customWidth="1"/>
    <col min="11811" max="11813" width="6.140625" style="101" customWidth="1"/>
    <col min="11814" max="11814" width="1.42578125" style="101" customWidth="1"/>
    <col min="11815" max="11817" width="6.140625" style="101" customWidth="1"/>
    <col min="11818" max="11818" width="1.42578125" style="101" customWidth="1"/>
    <col min="11819" max="11821" width="6.140625" style="101" customWidth="1"/>
    <col min="11822" max="11822" width="1.42578125" style="101" customWidth="1"/>
    <col min="11823" max="11825" width="6.140625" style="101" customWidth="1"/>
    <col min="11826" max="11826" width="1.42578125" style="101" customWidth="1"/>
    <col min="11827" max="11829" width="6.140625" style="101" customWidth="1"/>
    <col min="11830" max="11830" width="1.42578125" style="101" customWidth="1"/>
    <col min="11831" max="11833" width="6.140625" style="101" customWidth="1"/>
    <col min="11834" max="12032" width="11.42578125" style="101"/>
    <col min="12033" max="12033" width="19.28515625" style="101" customWidth="1"/>
    <col min="12034" max="12036" width="7.42578125" style="101" bestFit="1" customWidth="1"/>
    <col min="12037" max="12037" width="1.42578125" style="101" customWidth="1"/>
    <col min="12038" max="12040" width="6.140625" style="101" customWidth="1"/>
    <col min="12041" max="12041" width="1.42578125" style="101" customWidth="1"/>
    <col min="12042" max="12044" width="6.140625" style="101" customWidth="1"/>
    <col min="12045" max="12045" width="1.42578125" style="101" customWidth="1"/>
    <col min="12046" max="12048" width="6.140625" style="101" customWidth="1"/>
    <col min="12049" max="12049" width="1.42578125" style="101" customWidth="1"/>
    <col min="12050" max="12052" width="6.140625" style="101" customWidth="1"/>
    <col min="12053" max="12053" width="1.42578125" style="101" customWidth="1"/>
    <col min="12054" max="12056" width="6.140625" style="101" customWidth="1"/>
    <col min="12057" max="12057" width="1.42578125" style="101" customWidth="1"/>
    <col min="12058" max="12060" width="6.140625" style="101" customWidth="1"/>
    <col min="12061" max="12061" width="2.140625" style="101" customWidth="1"/>
    <col min="12062" max="12062" width="17" style="101" customWidth="1"/>
    <col min="12063" max="12065" width="6.140625" style="101" customWidth="1"/>
    <col min="12066" max="12066" width="1.42578125" style="101" customWidth="1"/>
    <col min="12067" max="12069" width="6.140625" style="101" customWidth="1"/>
    <col min="12070" max="12070" width="1.42578125" style="101" customWidth="1"/>
    <col min="12071" max="12073" width="6.140625" style="101" customWidth="1"/>
    <col min="12074" max="12074" width="1.42578125" style="101" customWidth="1"/>
    <col min="12075" max="12077" width="6.140625" style="101" customWidth="1"/>
    <col min="12078" max="12078" width="1.42578125" style="101" customWidth="1"/>
    <col min="12079" max="12081" width="6.140625" style="101" customWidth="1"/>
    <col min="12082" max="12082" width="1.42578125" style="101" customWidth="1"/>
    <col min="12083" max="12085" width="6.140625" style="101" customWidth="1"/>
    <col min="12086" max="12086" width="1.42578125" style="101" customWidth="1"/>
    <col min="12087" max="12089" width="6.140625" style="101" customWidth="1"/>
    <col min="12090" max="12288" width="11.42578125" style="101"/>
    <col min="12289" max="12289" width="19.28515625" style="101" customWidth="1"/>
    <col min="12290" max="12292" width="7.42578125" style="101" bestFit="1" customWidth="1"/>
    <col min="12293" max="12293" width="1.42578125" style="101" customWidth="1"/>
    <col min="12294" max="12296" width="6.140625" style="101" customWidth="1"/>
    <col min="12297" max="12297" width="1.42578125" style="101" customWidth="1"/>
    <col min="12298" max="12300" width="6.140625" style="101" customWidth="1"/>
    <col min="12301" max="12301" width="1.42578125" style="101" customWidth="1"/>
    <col min="12302" max="12304" width="6.140625" style="101" customWidth="1"/>
    <col min="12305" max="12305" width="1.42578125" style="101" customWidth="1"/>
    <col min="12306" max="12308" width="6.140625" style="101" customWidth="1"/>
    <col min="12309" max="12309" width="1.42578125" style="101" customWidth="1"/>
    <col min="12310" max="12312" width="6.140625" style="101" customWidth="1"/>
    <col min="12313" max="12313" width="1.42578125" style="101" customWidth="1"/>
    <col min="12314" max="12316" width="6.140625" style="101" customWidth="1"/>
    <col min="12317" max="12317" width="2.140625" style="101" customWidth="1"/>
    <col min="12318" max="12318" width="17" style="101" customWidth="1"/>
    <col min="12319" max="12321" width="6.140625" style="101" customWidth="1"/>
    <col min="12322" max="12322" width="1.42578125" style="101" customWidth="1"/>
    <col min="12323" max="12325" width="6.140625" style="101" customWidth="1"/>
    <col min="12326" max="12326" width="1.42578125" style="101" customWidth="1"/>
    <col min="12327" max="12329" width="6.140625" style="101" customWidth="1"/>
    <col min="12330" max="12330" width="1.42578125" style="101" customWidth="1"/>
    <col min="12331" max="12333" width="6.140625" style="101" customWidth="1"/>
    <col min="12334" max="12334" width="1.42578125" style="101" customWidth="1"/>
    <col min="12335" max="12337" width="6.140625" style="101" customWidth="1"/>
    <col min="12338" max="12338" width="1.42578125" style="101" customWidth="1"/>
    <col min="12339" max="12341" width="6.140625" style="101" customWidth="1"/>
    <col min="12342" max="12342" width="1.42578125" style="101" customWidth="1"/>
    <col min="12343" max="12345" width="6.140625" style="101" customWidth="1"/>
    <col min="12346" max="12544" width="11.42578125" style="101"/>
    <col min="12545" max="12545" width="19.28515625" style="101" customWidth="1"/>
    <col min="12546" max="12548" width="7.42578125" style="101" bestFit="1" customWidth="1"/>
    <col min="12549" max="12549" width="1.42578125" style="101" customWidth="1"/>
    <col min="12550" max="12552" width="6.140625" style="101" customWidth="1"/>
    <col min="12553" max="12553" width="1.42578125" style="101" customWidth="1"/>
    <col min="12554" max="12556" width="6.140625" style="101" customWidth="1"/>
    <col min="12557" max="12557" width="1.42578125" style="101" customWidth="1"/>
    <col min="12558" max="12560" width="6.140625" style="101" customWidth="1"/>
    <col min="12561" max="12561" width="1.42578125" style="101" customWidth="1"/>
    <col min="12562" max="12564" width="6.140625" style="101" customWidth="1"/>
    <col min="12565" max="12565" width="1.42578125" style="101" customWidth="1"/>
    <col min="12566" max="12568" width="6.140625" style="101" customWidth="1"/>
    <col min="12569" max="12569" width="1.42578125" style="101" customWidth="1"/>
    <col min="12570" max="12572" width="6.140625" style="101" customWidth="1"/>
    <col min="12573" max="12573" width="2.140625" style="101" customWidth="1"/>
    <col min="12574" max="12574" width="17" style="101" customWidth="1"/>
    <col min="12575" max="12577" width="6.140625" style="101" customWidth="1"/>
    <col min="12578" max="12578" width="1.42578125" style="101" customWidth="1"/>
    <col min="12579" max="12581" width="6.140625" style="101" customWidth="1"/>
    <col min="12582" max="12582" width="1.42578125" style="101" customWidth="1"/>
    <col min="12583" max="12585" width="6.140625" style="101" customWidth="1"/>
    <col min="12586" max="12586" width="1.42578125" style="101" customWidth="1"/>
    <col min="12587" max="12589" width="6.140625" style="101" customWidth="1"/>
    <col min="12590" max="12590" width="1.42578125" style="101" customWidth="1"/>
    <col min="12591" max="12593" width="6.140625" style="101" customWidth="1"/>
    <col min="12594" max="12594" width="1.42578125" style="101" customWidth="1"/>
    <col min="12595" max="12597" width="6.140625" style="101" customWidth="1"/>
    <col min="12598" max="12598" width="1.42578125" style="101" customWidth="1"/>
    <col min="12599" max="12601" width="6.140625" style="101" customWidth="1"/>
    <col min="12602" max="12800" width="11.42578125" style="101"/>
    <col min="12801" max="12801" width="19.28515625" style="101" customWidth="1"/>
    <col min="12802" max="12804" width="7.42578125" style="101" bestFit="1" customWidth="1"/>
    <col min="12805" max="12805" width="1.42578125" style="101" customWidth="1"/>
    <col min="12806" max="12808" width="6.140625" style="101" customWidth="1"/>
    <col min="12809" max="12809" width="1.42578125" style="101" customWidth="1"/>
    <col min="12810" max="12812" width="6.140625" style="101" customWidth="1"/>
    <col min="12813" max="12813" width="1.42578125" style="101" customWidth="1"/>
    <col min="12814" max="12816" width="6.140625" style="101" customWidth="1"/>
    <col min="12817" max="12817" width="1.42578125" style="101" customWidth="1"/>
    <col min="12818" max="12820" width="6.140625" style="101" customWidth="1"/>
    <col min="12821" max="12821" width="1.42578125" style="101" customWidth="1"/>
    <col min="12822" max="12824" width="6.140625" style="101" customWidth="1"/>
    <col min="12825" max="12825" width="1.42578125" style="101" customWidth="1"/>
    <col min="12826" max="12828" width="6.140625" style="101" customWidth="1"/>
    <col min="12829" max="12829" width="2.140625" style="101" customWidth="1"/>
    <col min="12830" max="12830" width="17" style="101" customWidth="1"/>
    <col min="12831" max="12833" width="6.140625" style="101" customWidth="1"/>
    <col min="12834" max="12834" width="1.42578125" style="101" customWidth="1"/>
    <col min="12835" max="12837" width="6.140625" style="101" customWidth="1"/>
    <col min="12838" max="12838" width="1.42578125" style="101" customWidth="1"/>
    <col min="12839" max="12841" width="6.140625" style="101" customWidth="1"/>
    <col min="12842" max="12842" width="1.42578125" style="101" customWidth="1"/>
    <col min="12843" max="12845" width="6.140625" style="101" customWidth="1"/>
    <col min="12846" max="12846" width="1.42578125" style="101" customWidth="1"/>
    <col min="12847" max="12849" width="6.140625" style="101" customWidth="1"/>
    <col min="12850" max="12850" width="1.42578125" style="101" customWidth="1"/>
    <col min="12851" max="12853" width="6.140625" style="101" customWidth="1"/>
    <col min="12854" max="12854" width="1.42578125" style="101" customWidth="1"/>
    <col min="12855" max="12857" width="6.140625" style="101" customWidth="1"/>
    <col min="12858" max="13056" width="11.42578125" style="101"/>
    <col min="13057" max="13057" width="19.28515625" style="101" customWidth="1"/>
    <col min="13058" max="13060" width="7.42578125" style="101" bestFit="1" customWidth="1"/>
    <col min="13061" max="13061" width="1.42578125" style="101" customWidth="1"/>
    <col min="13062" max="13064" width="6.140625" style="101" customWidth="1"/>
    <col min="13065" max="13065" width="1.42578125" style="101" customWidth="1"/>
    <col min="13066" max="13068" width="6.140625" style="101" customWidth="1"/>
    <col min="13069" max="13069" width="1.42578125" style="101" customWidth="1"/>
    <col min="13070" max="13072" width="6.140625" style="101" customWidth="1"/>
    <col min="13073" max="13073" width="1.42578125" style="101" customWidth="1"/>
    <col min="13074" max="13076" width="6.140625" style="101" customWidth="1"/>
    <col min="13077" max="13077" width="1.42578125" style="101" customWidth="1"/>
    <col min="13078" max="13080" width="6.140625" style="101" customWidth="1"/>
    <col min="13081" max="13081" width="1.42578125" style="101" customWidth="1"/>
    <col min="13082" max="13084" width="6.140625" style="101" customWidth="1"/>
    <col min="13085" max="13085" width="2.140625" style="101" customWidth="1"/>
    <col min="13086" max="13086" width="17" style="101" customWidth="1"/>
    <col min="13087" max="13089" width="6.140625" style="101" customWidth="1"/>
    <col min="13090" max="13090" width="1.42578125" style="101" customWidth="1"/>
    <col min="13091" max="13093" width="6.140625" style="101" customWidth="1"/>
    <col min="13094" max="13094" width="1.42578125" style="101" customWidth="1"/>
    <col min="13095" max="13097" width="6.140625" style="101" customWidth="1"/>
    <col min="13098" max="13098" width="1.42578125" style="101" customWidth="1"/>
    <col min="13099" max="13101" width="6.140625" style="101" customWidth="1"/>
    <col min="13102" max="13102" width="1.42578125" style="101" customWidth="1"/>
    <col min="13103" max="13105" width="6.140625" style="101" customWidth="1"/>
    <col min="13106" max="13106" width="1.42578125" style="101" customWidth="1"/>
    <col min="13107" max="13109" width="6.140625" style="101" customWidth="1"/>
    <col min="13110" max="13110" width="1.42578125" style="101" customWidth="1"/>
    <col min="13111" max="13113" width="6.140625" style="101" customWidth="1"/>
    <col min="13114" max="13312" width="11.42578125" style="101"/>
    <col min="13313" max="13313" width="19.28515625" style="101" customWidth="1"/>
    <col min="13314" max="13316" width="7.42578125" style="101" bestFit="1" customWidth="1"/>
    <col min="13317" max="13317" width="1.42578125" style="101" customWidth="1"/>
    <col min="13318" max="13320" width="6.140625" style="101" customWidth="1"/>
    <col min="13321" max="13321" width="1.42578125" style="101" customWidth="1"/>
    <col min="13322" max="13324" width="6.140625" style="101" customWidth="1"/>
    <col min="13325" max="13325" width="1.42578125" style="101" customWidth="1"/>
    <col min="13326" max="13328" width="6.140625" style="101" customWidth="1"/>
    <col min="13329" max="13329" width="1.42578125" style="101" customWidth="1"/>
    <col min="13330" max="13332" width="6.140625" style="101" customWidth="1"/>
    <col min="13333" max="13333" width="1.42578125" style="101" customWidth="1"/>
    <col min="13334" max="13336" width="6.140625" style="101" customWidth="1"/>
    <col min="13337" max="13337" width="1.42578125" style="101" customWidth="1"/>
    <col min="13338" max="13340" width="6.140625" style="101" customWidth="1"/>
    <col min="13341" max="13341" width="2.140625" style="101" customWidth="1"/>
    <col min="13342" max="13342" width="17" style="101" customWidth="1"/>
    <col min="13343" max="13345" width="6.140625" style="101" customWidth="1"/>
    <col min="13346" max="13346" width="1.42578125" style="101" customWidth="1"/>
    <col min="13347" max="13349" width="6.140625" style="101" customWidth="1"/>
    <col min="13350" max="13350" width="1.42578125" style="101" customWidth="1"/>
    <col min="13351" max="13353" width="6.140625" style="101" customWidth="1"/>
    <col min="13354" max="13354" width="1.42578125" style="101" customWidth="1"/>
    <col min="13355" max="13357" width="6.140625" style="101" customWidth="1"/>
    <col min="13358" max="13358" width="1.42578125" style="101" customWidth="1"/>
    <col min="13359" max="13361" width="6.140625" style="101" customWidth="1"/>
    <col min="13362" max="13362" width="1.42578125" style="101" customWidth="1"/>
    <col min="13363" max="13365" width="6.140625" style="101" customWidth="1"/>
    <col min="13366" max="13366" width="1.42578125" style="101" customWidth="1"/>
    <col min="13367" max="13369" width="6.140625" style="101" customWidth="1"/>
    <col min="13370" max="13568" width="11.42578125" style="101"/>
    <col min="13569" max="13569" width="19.28515625" style="101" customWidth="1"/>
    <col min="13570" max="13572" width="7.42578125" style="101" bestFit="1" customWidth="1"/>
    <col min="13573" max="13573" width="1.42578125" style="101" customWidth="1"/>
    <col min="13574" max="13576" width="6.140625" style="101" customWidth="1"/>
    <col min="13577" max="13577" width="1.42578125" style="101" customWidth="1"/>
    <col min="13578" max="13580" width="6.140625" style="101" customWidth="1"/>
    <col min="13581" max="13581" width="1.42578125" style="101" customWidth="1"/>
    <col min="13582" max="13584" width="6.140625" style="101" customWidth="1"/>
    <col min="13585" max="13585" width="1.42578125" style="101" customWidth="1"/>
    <col min="13586" max="13588" width="6.140625" style="101" customWidth="1"/>
    <col min="13589" max="13589" width="1.42578125" style="101" customWidth="1"/>
    <col min="13590" max="13592" width="6.140625" style="101" customWidth="1"/>
    <col min="13593" max="13593" width="1.42578125" style="101" customWidth="1"/>
    <col min="13594" max="13596" width="6.140625" style="101" customWidth="1"/>
    <col min="13597" max="13597" width="2.140625" style="101" customWidth="1"/>
    <col min="13598" max="13598" width="17" style="101" customWidth="1"/>
    <col min="13599" max="13601" width="6.140625" style="101" customWidth="1"/>
    <col min="13602" max="13602" width="1.42578125" style="101" customWidth="1"/>
    <col min="13603" max="13605" width="6.140625" style="101" customWidth="1"/>
    <col min="13606" max="13606" width="1.42578125" style="101" customWidth="1"/>
    <col min="13607" max="13609" width="6.140625" style="101" customWidth="1"/>
    <col min="13610" max="13610" width="1.42578125" style="101" customWidth="1"/>
    <col min="13611" max="13613" width="6.140625" style="101" customWidth="1"/>
    <col min="13614" max="13614" width="1.42578125" style="101" customWidth="1"/>
    <col min="13615" max="13617" width="6.140625" style="101" customWidth="1"/>
    <col min="13618" max="13618" width="1.42578125" style="101" customWidth="1"/>
    <col min="13619" max="13621" width="6.140625" style="101" customWidth="1"/>
    <col min="13622" max="13622" width="1.42578125" style="101" customWidth="1"/>
    <col min="13623" max="13625" width="6.140625" style="101" customWidth="1"/>
    <col min="13626" max="13824" width="11.42578125" style="101"/>
    <col min="13825" max="13825" width="19.28515625" style="101" customWidth="1"/>
    <col min="13826" max="13828" width="7.42578125" style="101" bestFit="1" customWidth="1"/>
    <col min="13829" max="13829" width="1.42578125" style="101" customWidth="1"/>
    <col min="13830" max="13832" width="6.140625" style="101" customWidth="1"/>
    <col min="13833" max="13833" width="1.42578125" style="101" customWidth="1"/>
    <col min="13834" max="13836" width="6.140625" style="101" customWidth="1"/>
    <col min="13837" max="13837" width="1.42578125" style="101" customWidth="1"/>
    <col min="13838" max="13840" width="6.140625" style="101" customWidth="1"/>
    <col min="13841" max="13841" width="1.42578125" style="101" customWidth="1"/>
    <col min="13842" max="13844" width="6.140625" style="101" customWidth="1"/>
    <col min="13845" max="13845" width="1.42578125" style="101" customWidth="1"/>
    <col min="13846" max="13848" width="6.140625" style="101" customWidth="1"/>
    <col min="13849" max="13849" width="1.42578125" style="101" customWidth="1"/>
    <col min="13850" max="13852" width="6.140625" style="101" customWidth="1"/>
    <col min="13853" max="13853" width="2.140625" style="101" customWidth="1"/>
    <col min="13854" max="13854" width="17" style="101" customWidth="1"/>
    <col min="13855" max="13857" width="6.140625" style="101" customWidth="1"/>
    <col min="13858" max="13858" width="1.42578125" style="101" customWidth="1"/>
    <col min="13859" max="13861" width="6.140625" style="101" customWidth="1"/>
    <col min="13862" max="13862" width="1.42578125" style="101" customWidth="1"/>
    <col min="13863" max="13865" width="6.140625" style="101" customWidth="1"/>
    <col min="13866" max="13866" width="1.42578125" style="101" customWidth="1"/>
    <col min="13867" max="13869" width="6.140625" style="101" customWidth="1"/>
    <col min="13870" max="13870" width="1.42578125" style="101" customWidth="1"/>
    <col min="13871" max="13873" width="6.140625" style="101" customWidth="1"/>
    <col min="13874" max="13874" width="1.42578125" style="101" customWidth="1"/>
    <col min="13875" max="13877" width="6.140625" style="101" customWidth="1"/>
    <col min="13878" max="13878" width="1.42578125" style="101" customWidth="1"/>
    <col min="13879" max="13881" width="6.140625" style="101" customWidth="1"/>
    <col min="13882" max="14080" width="11.42578125" style="101"/>
    <col min="14081" max="14081" width="19.28515625" style="101" customWidth="1"/>
    <col min="14082" max="14084" width="7.42578125" style="101" bestFit="1" customWidth="1"/>
    <col min="14085" max="14085" width="1.42578125" style="101" customWidth="1"/>
    <col min="14086" max="14088" width="6.140625" style="101" customWidth="1"/>
    <col min="14089" max="14089" width="1.42578125" style="101" customWidth="1"/>
    <col min="14090" max="14092" width="6.140625" style="101" customWidth="1"/>
    <col min="14093" max="14093" width="1.42578125" style="101" customWidth="1"/>
    <col min="14094" max="14096" width="6.140625" style="101" customWidth="1"/>
    <col min="14097" max="14097" width="1.42578125" style="101" customWidth="1"/>
    <col min="14098" max="14100" width="6.140625" style="101" customWidth="1"/>
    <col min="14101" max="14101" width="1.42578125" style="101" customWidth="1"/>
    <col min="14102" max="14104" width="6.140625" style="101" customWidth="1"/>
    <col min="14105" max="14105" width="1.42578125" style="101" customWidth="1"/>
    <col min="14106" max="14108" width="6.140625" style="101" customWidth="1"/>
    <col min="14109" max="14109" width="2.140625" style="101" customWidth="1"/>
    <col min="14110" max="14110" width="17" style="101" customWidth="1"/>
    <col min="14111" max="14113" width="6.140625" style="101" customWidth="1"/>
    <col min="14114" max="14114" width="1.42578125" style="101" customWidth="1"/>
    <col min="14115" max="14117" width="6.140625" style="101" customWidth="1"/>
    <col min="14118" max="14118" width="1.42578125" style="101" customWidth="1"/>
    <col min="14119" max="14121" width="6.140625" style="101" customWidth="1"/>
    <col min="14122" max="14122" width="1.42578125" style="101" customWidth="1"/>
    <col min="14123" max="14125" width="6.140625" style="101" customWidth="1"/>
    <col min="14126" max="14126" width="1.42578125" style="101" customWidth="1"/>
    <col min="14127" max="14129" width="6.140625" style="101" customWidth="1"/>
    <col min="14130" max="14130" width="1.42578125" style="101" customWidth="1"/>
    <col min="14131" max="14133" width="6.140625" style="101" customWidth="1"/>
    <col min="14134" max="14134" width="1.42578125" style="101" customWidth="1"/>
    <col min="14135" max="14137" width="6.140625" style="101" customWidth="1"/>
    <col min="14138" max="14336" width="11.42578125" style="101"/>
    <col min="14337" max="14337" width="19.28515625" style="101" customWidth="1"/>
    <col min="14338" max="14340" width="7.42578125" style="101" bestFit="1" customWidth="1"/>
    <col min="14341" max="14341" width="1.42578125" style="101" customWidth="1"/>
    <col min="14342" max="14344" width="6.140625" style="101" customWidth="1"/>
    <col min="14345" max="14345" width="1.42578125" style="101" customWidth="1"/>
    <col min="14346" max="14348" width="6.140625" style="101" customWidth="1"/>
    <col min="14349" max="14349" width="1.42578125" style="101" customWidth="1"/>
    <col min="14350" max="14352" width="6.140625" style="101" customWidth="1"/>
    <col min="14353" max="14353" width="1.42578125" style="101" customWidth="1"/>
    <col min="14354" max="14356" width="6.140625" style="101" customWidth="1"/>
    <col min="14357" max="14357" width="1.42578125" style="101" customWidth="1"/>
    <col min="14358" max="14360" width="6.140625" style="101" customWidth="1"/>
    <col min="14361" max="14361" width="1.42578125" style="101" customWidth="1"/>
    <col min="14362" max="14364" width="6.140625" style="101" customWidth="1"/>
    <col min="14365" max="14365" width="2.140625" style="101" customWidth="1"/>
    <col min="14366" max="14366" width="17" style="101" customWidth="1"/>
    <col min="14367" max="14369" width="6.140625" style="101" customWidth="1"/>
    <col min="14370" max="14370" width="1.42578125" style="101" customWidth="1"/>
    <col min="14371" max="14373" width="6.140625" style="101" customWidth="1"/>
    <col min="14374" max="14374" width="1.42578125" style="101" customWidth="1"/>
    <col min="14375" max="14377" width="6.140625" style="101" customWidth="1"/>
    <col min="14378" max="14378" width="1.42578125" style="101" customWidth="1"/>
    <col min="14379" max="14381" width="6.140625" style="101" customWidth="1"/>
    <col min="14382" max="14382" width="1.42578125" style="101" customWidth="1"/>
    <col min="14383" max="14385" width="6.140625" style="101" customWidth="1"/>
    <col min="14386" max="14386" width="1.42578125" style="101" customWidth="1"/>
    <col min="14387" max="14389" width="6.140625" style="101" customWidth="1"/>
    <col min="14390" max="14390" width="1.42578125" style="101" customWidth="1"/>
    <col min="14391" max="14393" width="6.140625" style="101" customWidth="1"/>
    <col min="14394" max="14592" width="11.42578125" style="101"/>
    <col min="14593" max="14593" width="19.28515625" style="101" customWidth="1"/>
    <col min="14594" max="14596" width="7.42578125" style="101" bestFit="1" customWidth="1"/>
    <col min="14597" max="14597" width="1.42578125" style="101" customWidth="1"/>
    <col min="14598" max="14600" width="6.140625" style="101" customWidth="1"/>
    <col min="14601" max="14601" width="1.42578125" style="101" customWidth="1"/>
    <col min="14602" max="14604" width="6.140625" style="101" customWidth="1"/>
    <col min="14605" max="14605" width="1.42578125" style="101" customWidth="1"/>
    <col min="14606" max="14608" width="6.140625" style="101" customWidth="1"/>
    <col min="14609" max="14609" width="1.42578125" style="101" customWidth="1"/>
    <col min="14610" max="14612" width="6.140625" style="101" customWidth="1"/>
    <col min="14613" max="14613" width="1.42578125" style="101" customWidth="1"/>
    <col min="14614" max="14616" width="6.140625" style="101" customWidth="1"/>
    <col min="14617" max="14617" width="1.42578125" style="101" customWidth="1"/>
    <col min="14618" max="14620" width="6.140625" style="101" customWidth="1"/>
    <col min="14621" max="14621" width="2.140625" style="101" customWidth="1"/>
    <col min="14622" max="14622" width="17" style="101" customWidth="1"/>
    <col min="14623" max="14625" width="6.140625" style="101" customWidth="1"/>
    <col min="14626" max="14626" width="1.42578125" style="101" customWidth="1"/>
    <col min="14627" max="14629" width="6.140625" style="101" customWidth="1"/>
    <col min="14630" max="14630" width="1.42578125" style="101" customWidth="1"/>
    <col min="14631" max="14633" width="6.140625" style="101" customWidth="1"/>
    <col min="14634" max="14634" width="1.42578125" style="101" customWidth="1"/>
    <col min="14635" max="14637" width="6.140625" style="101" customWidth="1"/>
    <col min="14638" max="14638" width="1.42578125" style="101" customWidth="1"/>
    <col min="14639" max="14641" width="6.140625" style="101" customWidth="1"/>
    <col min="14642" max="14642" width="1.42578125" style="101" customWidth="1"/>
    <col min="14643" max="14645" width="6.140625" style="101" customWidth="1"/>
    <col min="14646" max="14646" width="1.42578125" style="101" customWidth="1"/>
    <col min="14647" max="14649" width="6.140625" style="101" customWidth="1"/>
    <col min="14650" max="14848" width="11.42578125" style="101"/>
    <col min="14849" max="14849" width="19.28515625" style="101" customWidth="1"/>
    <col min="14850" max="14852" width="7.42578125" style="101" bestFit="1" customWidth="1"/>
    <col min="14853" max="14853" width="1.42578125" style="101" customWidth="1"/>
    <col min="14854" max="14856" width="6.140625" style="101" customWidth="1"/>
    <col min="14857" max="14857" width="1.42578125" style="101" customWidth="1"/>
    <col min="14858" max="14860" width="6.140625" style="101" customWidth="1"/>
    <col min="14861" max="14861" width="1.42578125" style="101" customWidth="1"/>
    <col min="14862" max="14864" width="6.140625" style="101" customWidth="1"/>
    <col min="14865" max="14865" width="1.42578125" style="101" customWidth="1"/>
    <col min="14866" max="14868" width="6.140625" style="101" customWidth="1"/>
    <col min="14869" max="14869" width="1.42578125" style="101" customWidth="1"/>
    <col min="14870" max="14872" width="6.140625" style="101" customWidth="1"/>
    <col min="14873" max="14873" width="1.42578125" style="101" customWidth="1"/>
    <col min="14874" max="14876" width="6.140625" style="101" customWidth="1"/>
    <col min="14877" max="14877" width="2.140625" style="101" customWidth="1"/>
    <col min="14878" max="14878" width="17" style="101" customWidth="1"/>
    <col min="14879" max="14881" width="6.140625" style="101" customWidth="1"/>
    <col min="14882" max="14882" width="1.42578125" style="101" customWidth="1"/>
    <col min="14883" max="14885" width="6.140625" style="101" customWidth="1"/>
    <col min="14886" max="14886" width="1.42578125" style="101" customWidth="1"/>
    <col min="14887" max="14889" width="6.140625" style="101" customWidth="1"/>
    <col min="14890" max="14890" width="1.42578125" style="101" customWidth="1"/>
    <col min="14891" max="14893" width="6.140625" style="101" customWidth="1"/>
    <col min="14894" max="14894" width="1.42578125" style="101" customWidth="1"/>
    <col min="14895" max="14897" width="6.140625" style="101" customWidth="1"/>
    <col min="14898" max="14898" width="1.42578125" style="101" customWidth="1"/>
    <col min="14899" max="14901" width="6.140625" style="101" customWidth="1"/>
    <col min="14902" max="14902" width="1.42578125" style="101" customWidth="1"/>
    <col min="14903" max="14905" width="6.140625" style="101" customWidth="1"/>
    <col min="14906" max="15104" width="11.42578125" style="101"/>
    <col min="15105" max="15105" width="19.28515625" style="101" customWidth="1"/>
    <col min="15106" max="15108" width="7.42578125" style="101" bestFit="1" customWidth="1"/>
    <col min="15109" max="15109" width="1.42578125" style="101" customWidth="1"/>
    <col min="15110" max="15112" width="6.140625" style="101" customWidth="1"/>
    <col min="15113" max="15113" width="1.42578125" style="101" customWidth="1"/>
    <col min="15114" max="15116" width="6.140625" style="101" customWidth="1"/>
    <col min="15117" max="15117" width="1.42578125" style="101" customWidth="1"/>
    <col min="15118" max="15120" width="6.140625" style="101" customWidth="1"/>
    <col min="15121" max="15121" width="1.42578125" style="101" customWidth="1"/>
    <col min="15122" max="15124" width="6.140625" style="101" customWidth="1"/>
    <col min="15125" max="15125" width="1.42578125" style="101" customWidth="1"/>
    <col min="15126" max="15128" width="6.140625" style="101" customWidth="1"/>
    <col min="15129" max="15129" width="1.42578125" style="101" customWidth="1"/>
    <col min="15130" max="15132" width="6.140625" style="101" customWidth="1"/>
    <col min="15133" max="15133" width="2.140625" style="101" customWidth="1"/>
    <col min="15134" max="15134" width="17" style="101" customWidth="1"/>
    <col min="15135" max="15137" width="6.140625" style="101" customWidth="1"/>
    <col min="15138" max="15138" width="1.42578125" style="101" customWidth="1"/>
    <col min="15139" max="15141" width="6.140625" style="101" customWidth="1"/>
    <col min="15142" max="15142" width="1.42578125" style="101" customWidth="1"/>
    <col min="15143" max="15145" width="6.140625" style="101" customWidth="1"/>
    <col min="15146" max="15146" width="1.42578125" style="101" customWidth="1"/>
    <col min="15147" max="15149" width="6.140625" style="101" customWidth="1"/>
    <col min="15150" max="15150" width="1.42578125" style="101" customWidth="1"/>
    <col min="15151" max="15153" width="6.140625" style="101" customWidth="1"/>
    <col min="15154" max="15154" width="1.42578125" style="101" customWidth="1"/>
    <col min="15155" max="15157" width="6.140625" style="101" customWidth="1"/>
    <col min="15158" max="15158" width="1.42578125" style="101" customWidth="1"/>
    <col min="15159" max="15161" width="6.140625" style="101" customWidth="1"/>
    <col min="15162" max="15360" width="11.42578125" style="101"/>
    <col min="15361" max="15361" width="19.28515625" style="101" customWidth="1"/>
    <col min="15362" max="15364" width="7.42578125" style="101" bestFit="1" customWidth="1"/>
    <col min="15365" max="15365" width="1.42578125" style="101" customWidth="1"/>
    <col min="15366" max="15368" width="6.140625" style="101" customWidth="1"/>
    <col min="15369" max="15369" width="1.42578125" style="101" customWidth="1"/>
    <col min="15370" max="15372" width="6.140625" style="101" customWidth="1"/>
    <col min="15373" max="15373" width="1.42578125" style="101" customWidth="1"/>
    <col min="15374" max="15376" width="6.140625" style="101" customWidth="1"/>
    <col min="15377" max="15377" width="1.42578125" style="101" customWidth="1"/>
    <col min="15378" max="15380" width="6.140625" style="101" customWidth="1"/>
    <col min="15381" max="15381" width="1.42578125" style="101" customWidth="1"/>
    <col min="15382" max="15384" width="6.140625" style="101" customWidth="1"/>
    <col min="15385" max="15385" width="1.42578125" style="101" customWidth="1"/>
    <col min="15386" max="15388" width="6.140625" style="101" customWidth="1"/>
    <col min="15389" max="15389" width="2.140625" style="101" customWidth="1"/>
    <col min="15390" max="15390" width="17" style="101" customWidth="1"/>
    <col min="15391" max="15393" width="6.140625" style="101" customWidth="1"/>
    <col min="15394" max="15394" width="1.42578125" style="101" customWidth="1"/>
    <col min="15395" max="15397" width="6.140625" style="101" customWidth="1"/>
    <col min="15398" max="15398" width="1.42578125" style="101" customWidth="1"/>
    <col min="15399" max="15401" width="6.140625" style="101" customWidth="1"/>
    <col min="15402" max="15402" width="1.42578125" style="101" customWidth="1"/>
    <col min="15403" max="15405" width="6.140625" style="101" customWidth="1"/>
    <col min="15406" max="15406" width="1.42578125" style="101" customWidth="1"/>
    <col min="15407" max="15409" width="6.140625" style="101" customWidth="1"/>
    <col min="15410" max="15410" width="1.42578125" style="101" customWidth="1"/>
    <col min="15411" max="15413" width="6.140625" style="101" customWidth="1"/>
    <col min="15414" max="15414" width="1.42578125" style="101" customWidth="1"/>
    <col min="15415" max="15417" width="6.140625" style="101" customWidth="1"/>
    <col min="15418" max="15616" width="11.42578125" style="101"/>
    <col min="15617" max="15617" width="19.28515625" style="101" customWidth="1"/>
    <col min="15618" max="15620" width="7.42578125" style="101" bestFit="1" customWidth="1"/>
    <col min="15621" max="15621" width="1.42578125" style="101" customWidth="1"/>
    <col min="15622" max="15624" width="6.140625" style="101" customWidth="1"/>
    <col min="15625" max="15625" width="1.42578125" style="101" customWidth="1"/>
    <col min="15626" max="15628" width="6.140625" style="101" customWidth="1"/>
    <col min="15629" max="15629" width="1.42578125" style="101" customWidth="1"/>
    <col min="15630" max="15632" width="6.140625" style="101" customWidth="1"/>
    <col min="15633" max="15633" width="1.42578125" style="101" customWidth="1"/>
    <col min="15634" max="15636" width="6.140625" style="101" customWidth="1"/>
    <col min="15637" max="15637" width="1.42578125" style="101" customWidth="1"/>
    <col min="15638" max="15640" width="6.140625" style="101" customWidth="1"/>
    <col min="15641" max="15641" width="1.42578125" style="101" customWidth="1"/>
    <col min="15642" max="15644" width="6.140625" style="101" customWidth="1"/>
    <col min="15645" max="15645" width="2.140625" style="101" customWidth="1"/>
    <col min="15646" max="15646" width="17" style="101" customWidth="1"/>
    <col min="15647" max="15649" width="6.140625" style="101" customWidth="1"/>
    <col min="15650" max="15650" width="1.42578125" style="101" customWidth="1"/>
    <col min="15651" max="15653" width="6.140625" style="101" customWidth="1"/>
    <col min="15654" max="15654" width="1.42578125" style="101" customWidth="1"/>
    <col min="15655" max="15657" width="6.140625" style="101" customWidth="1"/>
    <col min="15658" max="15658" width="1.42578125" style="101" customWidth="1"/>
    <col min="15659" max="15661" width="6.140625" style="101" customWidth="1"/>
    <col min="15662" max="15662" width="1.42578125" style="101" customWidth="1"/>
    <col min="15663" max="15665" width="6.140625" style="101" customWidth="1"/>
    <col min="15666" max="15666" width="1.42578125" style="101" customWidth="1"/>
    <col min="15667" max="15669" width="6.140625" style="101" customWidth="1"/>
    <col min="15670" max="15670" width="1.42578125" style="101" customWidth="1"/>
    <col min="15671" max="15673" width="6.140625" style="101" customWidth="1"/>
    <col min="15674" max="15872" width="11.42578125" style="101"/>
    <col min="15873" max="15873" width="19.28515625" style="101" customWidth="1"/>
    <col min="15874" max="15876" width="7.42578125" style="101" bestFit="1" customWidth="1"/>
    <col min="15877" max="15877" width="1.42578125" style="101" customWidth="1"/>
    <col min="15878" max="15880" width="6.140625" style="101" customWidth="1"/>
    <col min="15881" max="15881" width="1.42578125" style="101" customWidth="1"/>
    <col min="15882" max="15884" width="6.140625" style="101" customWidth="1"/>
    <col min="15885" max="15885" width="1.42578125" style="101" customWidth="1"/>
    <col min="15886" max="15888" width="6.140625" style="101" customWidth="1"/>
    <col min="15889" max="15889" width="1.42578125" style="101" customWidth="1"/>
    <col min="15890" max="15892" width="6.140625" style="101" customWidth="1"/>
    <col min="15893" max="15893" width="1.42578125" style="101" customWidth="1"/>
    <col min="15894" max="15896" width="6.140625" style="101" customWidth="1"/>
    <col min="15897" max="15897" width="1.42578125" style="101" customWidth="1"/>
    <col min="15898" max="15900" width="6.140625" style="101" customWidth="1"/>
    <col min="15901" max="15901" width="2.140625" style="101" customWidth="1"/>
    <col min="15902" max="15902" width="17" style="101" customWidth="1"/>
    <col min="15903" max="15905" width="6.140625" style="101" customWidth="1"/>
    <col min="15906" max="15906" width="1.42578125" style="101" customWidth="1"/>
    <col min="15907" max="15909" width="6.140625" style="101" customWidth="1"/>
    <col min="15910" max="15910" width="1.42578125" style="101" customWidth="1"/>
    <col min="15911" max="15913" width="6.140625" style="101" customWidth="1"/>
    <col min="15914" max="15914" width="1.42578125" style="101" customWidth="1"/>
    <col min="15915" max="15917" width="6.140625" style="101" customWidth="1"/>
    <col min="15918" max="15918" width="1.42578125" style="101" customWidth="1"/>
    <col min="15919" max="15921" width="6.140625" style="101" customWidth="1"/>
    <col min="15922" max="15922" width="1.42578125" style="101" customWidth="1"/>
    <col min="15923" max="15925" width="6.140625" style="101" customWidth="1"/>
    <col min="15926" max="15926" width="1.42578125" style="101" customWidth="1"/>
    <col min="15927" max="15929" width="6.140625" style="101" customWidth="1"/>
    <col min="15930" max="16128" width="11.42578125" style="101"/>
    <col min="16129" max="16129" width="19.28515625" style="101" customWidth="1"/>
    <col min="16130" max="16132" width="7.42578125" style="101" bestFit="1" customWidth="1"/>
    <col min="16133" max="16133" width="1.42578125" style="101" customWidth="1"/>
    <col min="16134" max="16136" width="6.140625" style="101" customWidth="1"/>
    <col min="16137" max="16137" width="1.42578125" style="101" customWidth="1"/>
    <col min="16138" max="16140" width="6.140625" style="101" customWidth="1"/>
    <col min="16141" max="16141" width="1.42578125" style="101" customWidth="1"/>
    <col min="16142" max="16144" width="6.140625" style="101" customWidth="1"/>
    <col min="16145" max="16145" width="1.42578125" style="101" customWidth="1"/>
    <col min="16146" max="16148" width="6.140625" style="101" customWidth="1"/>
    <col min="16149" max="16149" width="1.42578125" style="101" customWidth="1"/>
    <col min="16150" max="16152" width="6.140625" style="101" customWidth="1"/>
    <col min="16153" max="16153" width="1.42578125" style="101" customWidth="1"/>
    <col min="16154" max="16156" width="6.140625" style="101" customWidth="1"/>
    <col min="16157" max="16157" width="2.140625" style="101" customWidth="1"/>
    <col min="16158" max="16158" width="17" style="101" customWidth="1"/>
    <col min="16159" max="16161" width="6.140625" style="101" customWidth="1"/>
    <col min="16162" max="16162" width="1.42578125" style="101" customWidth="1"/>
    <col min="16163" max="16165" width="6.140625" style="101" customWidth="1"/>
    <col min="16166" max="16166" width="1.42578125" style="101" customWidth="1"/>
    <col min="16167" max="16169" width="6.140625" style="101" customWidth="1"/>
    <col min="16170" max="16170" width="1.42578125" style="101" customWidth="1"/>
    <col min="16171" max="16173" width="6.140625" style="101" customWidth="1"/>
    <col min="16174" max="16174" width="1.42578125" style="101" customWidth="1"/>
    <col min="16175" max="16177" width="6.140625" style="101" customWidth="1"/>
    <col min="16178" max="16178" width="1.42578125" style="101" customWidth="1"/>
    <col min="16179" max="16181" width="6.140625" style="101" customWidth="1"/>
    <col min="16182" max="16182" width="1.42578125" style="101" customWidth="1"/>
    <col min="16183" max="16185" width="6.140625" style="101" customWidth="1"/>
    <col min="16186" max="16384" width="11.42578125" style="101"/>
  </cols>
  <sheetData>
    <row r="1" spans="1:62" ht="15" customHeight="1" x14ac:dyDescent="0.2">
      <c r="Z1" s="29"/>
      <c r="AA1" s="326" t="s">
        <v>317</v>
      </c>
      <c r="AB1" s="326"/>
      <c r="BF1" s="29"/>
      <c r="BG1" s="326" t="s">
        <v>317</v>
      </c>
      <c r="BH1" s="326"/>
    </row>
    <row r="2" spans="1:62" ht="15" customHeight="1" x14ac:dyDescent="0.2">
      <c r="Z2" s="30"/>
      <c r="AA2" s="326"/>
      <c r="AB2" s="326"/>
      <c r="BF2" s="30"/>
      <c r="BG2" s="326"/>
      <c r="BH2" s="326"/>
    </row>
    <row r="3" spans="1:62" ht="15" customHeight="1" x14ac:dyDescent="0.2">
      <c r="A3" s="348" t="s">
        <v>285</v>
      </c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D3" s="348" t="s">
        <v>283</v>
      </c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348"/>
      <c r="AP3" s="348"/>
      <c r="AQ3" s="348"/>
      <c r="AR3" s="348"/>
      <c r="AS3" s="348"/>
      <c r="AT3" s="348"/>
      <c r="AU3" s="348"/>
      <c r="AV3" s="348"/>
      <c r="AW3" s="348"/>
      <c r="AX3" s="348"/>
      <c r="AY3" s="348"/>
      <c r="AZ3" s="348"/>
      <c r="BA3" s="348"/>
      <c r="BB3" s="348"/>
      <c r="BC3" s="348"/>
      <c r="BD3" s="348"/>
      <c r="BE3" s="348"/>
    </row>
    <row r="4" spans="1:62" ht="15" customHeight="1" x14ac:dyDescent="0.2">
      <c r="A4" s="347" t="s">
        <v>307</v>
      </c>
      <c r="B4" s="347"/>
      <c r="C4" s="347"/>
      <c r="D4" s="347"/>
      <c r="E4" s="347"/>
      <c r="F4" s="347"/>
      <c r="G4" s="347"/>
      <c r="H4" s="347"/>
      <c r="I4" s="347"/>
      <c r="J4" s="347"/>
      <c r="K4" s="347"/>
      <c r="L4" s="347"/>
      <c r="M4" s="347"/>
      <c r="N4" s="347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D4" s="347" t="s">
        <v>308</v>
      </c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47"/>
      <c r="BE4" s="347"/>
    </row>
    <row r="5" spans="1:62" ht="15" customHeight="1" x14ac:dyDescent="0.2">
      <c r="A5" s="338" t="s">
        <v>236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F5" s="101"/>
    </row>
    <row r="6" spans="1:62" ht="15" customHeight="1" x14ac:dyDescent="0.2">
      <c r="A6" s="338" t="s">
        <v>246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F6" s="101"/>
    </row>
    <row r="7" spans="1:62" ht="15" customHeight="1" x14ac:dyDescent="0.2">
      <c r="A7" s="338" t="s">
        <v>230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101"/>
    </row>
    <row r="8" spans="1:62" ht="15" customHeight="1" x14ac:dyDescent="0.2">
      <c r="A8" s="338" t="s">
        <v>462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101"/>
    </row>
    <row r="9" spans="1:62" ht="15" customHeight="1" thickBot="1" x14ac:dyDescent="0.25">
      <c r="A9" s="99"/>
      <c r="B9" s="141"/>
      <c r="C9" s="99"/>
      <c r="D9" s="99"/>
      <c r="E9" s="99"/>
      <c r="F9" s="100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D9" s="99"/>
      <c r="AE9" s="141"/>
      <c r="AF9" s="99"/>
      <c r="AG9" s="99"/>
      <c r="AH9" s="99"/>
      <c r="AI9" s="100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101"/>
    </row>
    <row r="10" spans="1:62" ht="15" customHeight="1" x14ac:dyDescent="0.2">
      <c r="A10" s="345" t="s">
        <v>242</v>
      </c>
      <c r="B10" s="343" t="s">
        <v>19</v>
      </c>
      <c r="C10" s="343"/>
      <c r="D10" s="343"/>
      <c r="E10" s="108"/>
      <c r="F10" s="343" t="s">
        <v>116</v>
      </c>
      <c r="G10" s="343"/>
      <c r="H10" s="343"/>
      <c r="I10" s="108"/>
      <c r="J10" s="343" t="s">
        <v>117</v>
      </c>
      <c r="K10" s="343"/>
      <c r="L10" s="343"/>
      <c r="M10" s="108"/>
      <c r="N10" s="343" t="s">
        <v>118</v>
      </c>
      <c r="O10" s="343"/>
      <c r="P10" s="343"/>
      <c r="Q10" s="108"/>
      <c r="R10" s="343" t="s">
        <v>119</v>
      </c>
      <c r="S10" s="343"/>
      <c r="T10" s="343"/>
      <c r="U10" s="108"/>
      <c r="V10" s="343" t="s">
        <v>120</v>
      </c>
      <c r="W10" s="343"/>
      <c r="X10" s="343"/>
      <c r="Y10" s="108"/>
      <c r="Z10" s="343" t="s">
        <v>121</v>
      </c>
      <c r="AA10" s="343"/>
      <c r="AB10" s="343"/>
      <c r="AD10" s="345" t="s">
        <v>242</v>
      </c>
      <c r="AE10" s="343" t="s">
        <v>19</v>
      </c>
      <c r="AF10" s="343"/>
      <c r="AG10" s="343"/>
      <c r="AH10" s="108"/>
      <c r="AI10" s="343" t="s">
        <v>116</v>
      </c>
      <c r="AJ10" s="343"/>
      <c r="AK10" s="343"/>
      <c r="AL10" s="108"/>
      <c r="AM10" s="343" t="s">
        <v>117</v>
      </c>
      <c r="AN10" s="343"/>
      <c r="AO10" s="343"/>
      <c r="AP10" s="108"/>
      <c r="AQ10" s="343" t="s">
        <v>118</v>
      </c>
      <c r="AR10" s="343"/>
      <c r="AS10" s="343"/>
      <c r="AT10" s="108"/>
      <c r="AU10" s="343" t="s">
        <v>119</v>
      </c>
      <c r="AV10" s="343"/>
      <c r="AW10" s="343"/>
      <c r="AX10" s="108"/>
      <c r="AY10" s="343" t="s">
        <v>120</v>
      </c>
      <c r="AZ10" s="343"/>
      <c r="BA10" s="343"/>
      <c r="BB10" s="108"/>
      <c r="BC10" s="343" t="s">
        <v>121</v>
      </c>
      <c r="BD10" s="343"/>
      <c r="BE10" s="343"/>
      <c r="BF10" s="101"/>
    </row>
    <row r="11" spans="1:62" ht="15" customHeight="1" thickBot="1" x14ac:dyDescent="0.25">
      <c r="A11" s="346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F11" s="101"/>
    </row>
    <row r="12" spans="1:62" ht="15" customHeight="1" x14ac:dyDescent="0.2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03"/>
      <c r="AE12" s="97"/>
      <c r="AF12" s="97"/>
      <c r="AG12" s="97"/>
      <c r="AH12" s="98"/>
      <c r="AI12" s="97"/>
      <c r="AJ12" s="97"/>
      <c r="AK12" s="97"/>
      <c r="AL12" s="98"/>
      <c r="AM12" s="97"/>
      <c r="AN12" s="97"/>
      <c r="AO12" s="97"/>
      <c r="AP12" s="98"/>
      <c r="AQ12" s="97"/>
      <c r="AR12" s="97"/>
      <c r="AS12" s="97"/>
      <c r="AT12" s="98"/>
      <c r="AU12" s="97"/>
      <c r="AV12" s="97"/>
      <c r="AW12" s="97"/>
      <c r="AX12" s="98"/>
      <c r="AY12" s="97"/>
      <c r="AZ12" s="97"/>
      <c r="BA12" s="97"/>
      <c r="BB12" s="98"/>
      <c r="BC12" s="97"/>
      <c r="BD12" s="97"/>
      <c r="BE12" s="97"/>
    </row>
    <row r="13" spans="1:62" s="154" customFormat="1" ht="15" customHeight="1" x14ac:dyDescent="0.25">
      <c r="A13" s="150" t="s">
        <v>244</v>
      </c>
      <c r="B13" s="152">
        <f>+F13+J13+N13+R13+V13+Z13</f>
        <v>74504</v>
      </c>
      <c r="C13" s="152">
        <f>+G13+K13+O13+S13+W13+AA13</f>
        <v>35360</v>
      </c>
      <c r="D13" s="152">
        <f>+H13+L13+P13+T13+X13+AB13</f>
        <v>39144</v>
      </c>
      <c r="E13" s="152"/>
      <c r="F13" s="152">
        <f>SUM(F15:F41)</f>
        <v>13128</v>
      </c>
      <c r="G13" s="152">
        <f>SUM(G15:G41)</f>
        <v>6386</v>
      </c>
      <c r="H13" s="152">
        <f>SUM(H15:H41)</f>
        <v>6742</v>
      </c>
      <c r="I13" s="152"/>
      <c r="J13" s="152">
        <f>SUM(J15:J41)</f>
        <v>13233</v>
      </c>
      <c r="K13" s="152">
        <f>SUM(K15:K41)</f>
        <v>6483</v>
      </c>
      <c r="L13" s="152">
        <f>SUM(L15:L41)</f>
        <v>6750</v>
      </c>
      <c r="M13" s="152"/>
      <c r="N13" s="152">
        <f>SUM(N15:N41)</f>
        <v>12660</v>
      </c>
      <c r="O13" s="152">
        <f>SUM(O15:O41)</f>
        <v>6065</v>
      </c>
      <c r="P13" s="152">
        <f>SUM(P15:P41)</f>
        <v>6595</v>
      </c>
      <c r="Q13" s="152"/>
      <c r="R13" s="152">
        <f>SUM(R15:R41)</f>
        <v>12684</v>
      </c>
      <c r="S13" s="152">
        <f>SUM(S15:S41)</f>
        <v>5806</v>
      </c>
      <c r="T13" s="152">
        <f>SUM(T15:T41)</f>
        <v>6878</v>
      </c>
      <c r="U13" s="152"/>
      <c r="V13" s="152">
        <f>SUM(V15:V41)</f>
        <v>11469</v>
      </c>
      <c r="W13" s="152">
        <f>SUM(W15:W41)</f>
        <v>5355</v>
      </c>
      <c r="X13" s="152">
        <f>SUM(X15:X41)</f>
        <v>6114</v>
      </c>
      <c r="Y13" s="152"/>
      <c r="Z13" s="152">
        <f>SUM(Z15:Z41)</f>
        <v>11330</v>
      </c>
      <c r="AA13" s="152">
        <f>SUM(AA15:AA41)</f>
        <v>5265</v>
      </c>
      <c r="AB13" s="152">
        <f>SUM(AB15:AB41)</f>
        <v>6065</v>
      </c>
      <c r="AD13" s="150" t="s">
        <v>244</v>
      </c>
      <c r="AE13" s="158">
        <f>+B13/(B13+B59)*100</f>
        <v>79.772152982997142</v>
      </c>
      <c r="AF13" s="158">
        <f t="shared" ref="AF13:AG13" si="0">+C13/(C13+C59)*100</f>
        <v>76.052824020303703</v>
      </c>
      <c r="AG13" s="158">
        <f t="shared" si="0"/>
        <v>83.459127542535498</v>
      </c>
      <c r="AH13" s="159"/>
      <c r="AI13" s="158">
        <f>+F13/(F13+F59)*100</f>
        <v>76.592765460910144</v>
      </c>
      <c r="AJ13" s="158">
        <f t="shared" ref="AJ13" si="1">+G13/(G13+G59)*100</f>
        <v>72.916190911166936</v>
      </c>
      <c r="AK13" s="158">
        <f t="shared" ref="AK13" si="2">+H13/(H13+H59)*100</f>
        <v>80.434263898830821</v>
      </c>
      <c r="AL13" s="159"/>
      <c r="AM13" s="158">
        <f>+J13/(J13+J59)*100</f>
        <v>76.504596172746716</v>
      </c>
      <c r="AN13" s="158">
        <f t="shared" ref="AN13" si="3">+K13/(K13+K59)*100</f>
        <v>73.006756756756758</v>
      </c>
      <c r="AO13" s="158">
        <f t="shared" ref="AO13" si="4">+L13/(L13+L59)*100</f>
        <v>80.194843768563615</v>
      </c>
      <c r="AP13" s="159"/>
      <c r="AQ13" s="158">
        <f>+N13/(N13+N59)*100</f>
        <v>81.61423414130995</v>
      </c>
      <c r="AR13" s="158">
        <f t="shared" ref="AR13" si="5">+O13/(O13+O59)*100</f>
        <v>77.796305797845051</v>
      </c>
      <c r="AS13" s="158">
        <f t="shared" ref="AS13" si="6">+P13/(P13+P59)*100</f>
        <v>85.471747019180924</v>
      </c>
      <c r="AT13" s="159"/>
      <c r="AU13" s="158">
        <f>+R13/(R13+R59)*100</f>
        <v>75.852170792967343</v>
      </c>
      <c r="AV13" s="158">
        <f t="shared" ref="AV13" si="7">+S13/(S13+S59)*100</f>
        <v>71.318019899275271</v>
      </c>
      <c r="AW13" s="158">
        <f t="shared" ref="AW13" si="8">+T13/(T13+T59)*100</f>
        <v>80.153828225148587</v>
      </c>
      <c r="AX13" s="159"/>
      <c r="AY13" s="158">
        <f>+V13/(V13+V59)*100</f>
        <v>81.300063798114408</v>
      </c>
      <c r="AZ13" s="158">
        <f t="shared" ref="AZ13" si="9">+W13/(W13+W59)*100</f>
        <v>77.993009030002909</v>
      </c>
      <c r="BA13" s="158">
        <f t="shared" ref="BA13" si="10">+X13/(X13+X59)*100</f>
        <v>84.435851401740095</v>
      </c>
      <c r="BB13" s="159"/>
      <c r="BC13" s="158">
        <f>+Z13/(Z13+Z59)*100</f>
        <v>89.792360120462831</v>
      </c>
      <c r="BD13" s="158">
        <f t="shared" ref="BD13" si="11">+AA13/(AA13+AA59)*100</f>
        <v>86.981661985792172</v>
      </c>
      <c r="BE13" s="158">
        <f t="shared" ref="BE13" si="12">+AB13/(AB13+AB59)*100</f>
        <v>92.383853769992385</v>
      </c>
      <c r="BF13" s="96"/>
      <c r="BG13" s="96"/>
      <c r="BH13" s="96"/>
      <c r="BI13" s="96"/>
      <c r="BJ13" s="96"/>
    </row>
    <row r="14" spans="1:62" ht="15" customHeight="1" x14ac:dyDescent="0.2">
      <c r="A14" s="107"/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D14" s="107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</row>
    <row r="15" spans="1:62" ht="15" customHeight="1" x14ac:dyDescent="0.2">
      <c r="A15" s="107" t="s">
        <v>79</v>
      </c>
      <c r="B15" s="263">
        <v>4220</v>
      </c>
      <c r="C15" s="263">
        <v>2043</v>
      </c>
      <c r="D15" s="263">
        <v>2177</v>
      </c>
      <c r="E15" s="263"/>
      <c r="F15" s="263">
        <v>622</v>
      </c>
      <c r="G15" s="263">
        <v>320</v>
      </c>
      <c r="H15" s="263">
        <v>302</v>
      </c>
      <c r="I15" s="263"/>
      <c r="J15" s="263">
        <v>656</v>
      </c>
      <c r="K15" s="263">
        <v>312</v>
      </c>
      <c r="L15" s="263">
        <v>344</v>
      </c>
      <c r="M15" s="263"/>
      <c r="N15" s="263">
        <v>624</v>
      </c>
      <c r="O15" s="263">
        <v>311</v>
      </c>
      <c r="P15" s="263">
        <v>313</v>
      </c>
      <c r="Q15" s="263"/>
      <c r="R15" s="263">
        <v>760</v>
      </c>
      <c r="S15" s="263">
        <v>359</v>
      </c>
      <c r="T15" s="263">
        <v>401</v>
      </c>
      <c r="U15" s="263"/>
      <c r="V15" s="263">
        <v>728</v>
      </c>
      <c r="W15" s="263">
        <v>366</v>
      </c>
      <c r="X15" s="263">
        <v>362</v>
      </c>
      <c r="Y15" s="263"/>
      <c r="Z15" s="263">
        <v>830</v>
      </c>
      <c r="AA15" s="263">
        <v>375</v>
      </c>
      <c r="AB15" s="263">
        <v>455</v>
      </c>
      <c r="AD15" s="107" t="s">
        <v>79</v>
      </c>
      <c r="AE15" s="102">
        <f>+B15/(B15+B61)*100</f>
        <v>81.372927111453919</v>
      </c>
      <c r="AF15" s="102">
        <f t="shared" ref="AF15:AG30" si="13">+C15/(C15+C61)*100</f>
        <v>80.306603773584911</v>
      </c>
      <c r="AG15" s="102">
        <f t="shared" si="13"/>
        <v>82.399697199091591</v>
      </c>
      <c r="AH15" s="142"/>
      <c r="AI15" s="102">
        <f>+F15/(F15+F61)*100</f>
        <v>76.319018404907979</v>
      </c>
      <c r="AJ15" s="102">
        <f t="shared" ref="AJ15:AJ41" si="14">+G15/(G15+G61)*100</f>
        <v>74.074074074074076</v>
      </c>
      <c r="AK15" s="102">
        <f t="shared" ref="AK15:AK41" si="15">+H15/(H15+H61)*100</f>
        <v>78.851174934725847</v>
      </c>
      <c r="AL15" s="105"/>
      <c r="AM15" s="102">
        <f>+J15/(J15+J61)*100</f>
        <v>79.418886198547213</v>
      </c>
      <c r="AN15" s="102">
        <f t="shared" ref="AN15:AN41" si="16">+K15/(K15+K61)*100</f>
        <v>77.227722772277232</v>
      </c>
      <c r="AO15" s="102">
        <f t="shared" ref="AO15:AO41" si="17">+L15/(L15+L61)*100</f>
        <v>81.516587677725113</v>
      </c>
      <c r="AP15" s="105"/>
      <c r="AQ15" s="102">
        <f>+N15/(N15+N61)*100</f>
        <v>78</v>
      </c>
      <c r="AR15" s="102">
        <f t="shared" ref="AR15:AR41" si="18">+O15/(O15+O61)*100</f>
        <v>76.790123456790127</v>
      </c>
      <c r="AS15" s="102">
        <f t="shared" ref="AS15:AS41" si="19">+P15/(P15+P61)*100</f>
        <v>79.240506329113927</v>
      </c>
      <c r="AT15" s="105"/>
      <c r="AU15" s="102">
        <f>+R15/(R15+R61)*100</f>
        <v>76.612903225806448</v>
      </c>
      <c r="AV15" s="102">
        <f t="shared" ref="AV15:AV41" si="20">+S15/(S15+S61)*100</f>
        <v>76.545842217484008</v>
      </c>
      <c r="AW15" s="102">
        <f t="shared" ref="AW15:AW41" si="21">+T15/(T15+T61)*100</f>
        <v>76.673040152963665</v>
      </c>
      <c r="AX15" s="105"/>
      <c r="AY15" s="102">
        <f>+V15/(V15+V61)*100</f>
        <v>81.431767337807599</v>
      </c>
      <c r="AZ15" s="102">
        <f t="shared" ref="AZ15:AZ41" si="22">+W15/(W15+W61)*100</f>
        <v>82.247191011235955</v>
      </c>
      <c r="BA15" s="102">
        <f t="shared" ref="BA15:BA41" si="23">+X15/(X15+X61)*100</f>
        <v>80.623608017817375</v>
      </c>
      <c r="BB15" s="142"/>
      <c r="BC15" s="102">
        <f>+Z15/(Z15+Z61)*100</f>
        <v>96.623981373690341</v>
      </c>
      <c r="BD15" s="102">
        <f t="shared" ref="BD15:BD41" si="24">+AA15/(AA15+AA61)*100</f>
        <v>96.401028277634964</v>
      </c>
      <c r="BE15" s="102">
        <f t="shared" ref="BE15:BE41" si="25">+AB15/(AB15+AB61)*100</f>
        <v>96.808510638297875</v>
      </c>
    </row>
    <row r="16" spans="1:62" ht="15" customHeight="1" x14ac:dyDescent="0.2">
      <c r="A16" s="107" t="s">
        <v>80</v>
      </c>
      <c r="B16" s="263">
        <v>2299</v>
      </c>
      <c r="C16" s="263">
        <v>1070</v>
      </c>
      <c r="D16" s="263">
        <v>1229</v>
      </c>
      <c r="E16" s="263"/>
      <c r="F16" s="263">
        <v>268</v>
      </c>
      <c r="G16" s="263">
        <v>132</v>
      </c>
      <c r="H16" s="263">
        <v>136</v>
      </c>
      <c r="I16" s="263"/>
      <c r="J16" s="263">
        <v>262</v>
      </c>
      <c r="K16" s="263">
        <v>134</v>
      </c>
      <c r="L16" s="263">
        <v>128</v>
      </c>
      <c r="M16" s="263"/>
      <c r="N16" s="263">
        <v>264</v>
      </c>
      <c r="O16" s="263">
        <v>133</v>
      </c>
      <c r="P16" s="263">
        <v>131</v>
      </c>
      <c r="Q16" s="263"/>
      <c r="R16" s="263">
        <v>528</v>
      </c>
      <c r="S16" s="263">
        <v>224</v>
      </c>
      <c r="T16" s="263">
        <v>304</v>
      </c>
      <c r="U16" s="263"/>
      <c r="V16" s="263">
        <v>505</v>
      </c>
      <c r="W16" s="263">
        <v>240</v>
      </c>
      <c r="X16" s="263">
        <v>265</v>
      </c>
      <c r="Y16" s="263"/>
      <c r="Z16" s="263">
        <v>472</v>
      </c>
      <c r="AA16" s="263">
        <v>207</v>
      </c>
      <c r="AB16" s="263">
        <v>265</v>
      </c>
      <c r="AD16" s="107" t="s">
        <v>80</v>
      </c>
      <c r="AE16" s="102">
        <f t="shared" ref="AE16:AE41" si="26">+B16/(B16+B62)*100</f>
        <v>79.193937306234929</v>
      </c>
      <c r="AF16" s="102">
        <f t="shared" si="13"/>
        <v>75.671852899575669</v>
      </c>
      <c r="AG16" s="102">
        <f t="shared" si="13"/>
        <v>82.538616521155134</v>
      </c>
      <c r="AH16" s="142"/>
      <c r="AI16" s="102">
        <f t="shared" ref="AI16:AI41" si="27">+F16/(F16+F62)*100</f>
        <v>62.470862470862478</v>
      </c>
      <c r="AJ16" s="102">
        <f t="shared" si="14"/>
        <v>58.928571428571431</v>
      </c>
      <c r="AK16" s="102">
        <f t="shared" si="15"/>
        <v>66.341463414634148</v>
      </c>
      <c r="AL16" s="105"/>
      <c r="AM16" s="102">
        <f t="shared" ref="AM16:AM41" si="28">+J16/(J16+J62)*100</f>
        <v>83.174603174603178</v>
      </c>
      <c r="AN16" s="102">
        <f t="shared" si="16"/>
        <v>84.276729559748432</v>
      </c>
      <c r="AO16" s="102">
        <f t="shared" si="17"/>
        <v>82.051282051282044</v>
      </c>
      <c r="AP16" s="105"/>
      <c r="AQ16" s="102">
        <f t="shared" ref="AQ16:AQ41" si="29">+N16/(N16+N62)*100</f>
        <v>82.758620689655174</v>
      </c>
      <c r="AR16" s="102">
        <f t="shared" si="18"/>
        <v>82.608695652173907</v>
      </c>
      <c r="AS16" s="102">
        <f t="shared" si="19"/>
        <v>82.911392405063282</v>
      </c>
      <c r="AT16" s="105"/>
      <c r="AU16" s="102">
        <f t="shared" ref="AU16:AU41" si="30">+R16/(R16+R62)*100</f>
        <v>77.080291970802918</v>
      </c>
      <c r="AV16" s="102">
        <f t="shared" si="20"/>
        <v>73.442622950819668</v>
      </c>
      <c r="AW16" s="102">
        <f t="shared" si="21"/>
        <v>80</v>
      </c>
      <c r="AX16" s="105"/>
      <c r="AY16" s="102">
        <f t="shared" ref="AY16:AY41" si="31">+V16/(V16+V62)*100</f>
        <v>82.381729200652529</v>
      </c>
      <c r="AZ16" s="102">
        <f t="shared" si="22"/>
        <v>75.949367088607602</v>
      </c>
      <c r="BA16" s="102">
        <f t="shared" si="23"/>
        <v>89.225589225589232</v>
      </c>
      <c r="BB16" s="142"/>
      <c r="BC16" s="102">
        <f t="shared" ref="BC16:BC41" si="32">+Z16/(Z16+Z62)*100</f>
        <v>87.084870848708491</v>
      </c>
      <c r="BD16" s="102">
        <f t="shared" si="24"/>
        <v>83.132530120481931</v>
      </c>
      <c r="BE16" s="102">
        <f t="shared" si="25"/>
        <v>90.443686006825942</v>
      </c>
    </row>
    <row r="17" spans="1:57" ht="15" customHeight="1" x14ac:dyDescent="0.2">
      <c r="A17" s="107" t="s">
        <v>81</v>
      </c>
      <c r="B17" s="263">
        <v>1649</v>
      </c>
      <c r="C17" s="263">
        <v>615</v>
      </c>
      <c r="D17" s="263">
        <v>1034</v>
      </c>
      <c r="E17" s="263"/>
      <c r="F17" s="263">
        <v>62</v>
      </c>
      <c r="G17" s="263">
        <v>26</v>
      </c>
      <c r="H17" s="263">
        <v>36</v>
      </c>
      <c r="I17" s="263"/>
      <c r="J17" s="263">
        <v>46</v>
      </c>
      <c r="K17" s="263">
        <v>19</v>
      </c>
      <c r="L17" s="263">
        <v>27</v>
      </c>
      <c r="M17" s="263"/>
      <c r="N17" s="263">
        <v>55</v>
      </c>
      <c r="O17" s="263">
        <v>29</v>
      </c>
      <c r="P17" s="263">
        <v>26</v>
      </c>
      <c r="Q17" s="263"/>
      <c r="R17" s="263">
        <v>493</v>
      </c>
      <c r="S17" s="263">
        <v>194</v>
      </c>
      <c r="T17" s="263">
        <v>299</v>
      </c>
      <c r="U17" s="263"/>
      <c r="V17" s="263">
        <v>508</v>
      </c>
      <c r="W17" s="263">
        <v>162</v>
      </c>
      <c r="X17" s="263">
        <v>346</v>
      </c>
      <c r="Y17" s="263"/>
      <c r="Z17" s="263">
        <v>485</v>
      </c>
      <c r="AA17" s="263">
        <v>185</v>
      </c>
      <c r="AB17" s="263">
        <v>300</v>
      </c>
      <c r="AD17" s="107" t="s">
        <v>81</v>
      </c>
      <c r="AE17" s="102">
        <f t="shared" si="26"/>
        <v>84.912461380020602</v>
      </c>
      <c r="AF17" s="102">
        <f t="shared" si="13"/>
        <v>82.329317269076313</v>
      </c>
      <c r="AG17" s="102">
        <f t="shared" si="13"/>
        <v>86.527196652719667</v>
      </c>
      <c r="AH17" s="142"/>
      <c r="AI17" s="102">
        <f t="shared" si="27"/>
        <v>80.519480519480524</v>
      </c>
      <c r="AJ17" s="102">
        <f t="shared" si="14"/>
        <v>78.787878787878782</v>
      </c>
      <c r="AK17" s="102">
        <f t="shared" si="15"/>
        <v>81.818181818181827</v>
      </c>
      <c r="AL17" s="105"/>
      <c r="AM17" s="102">
        <f t="shared" si="28"/>
        <v>77.966101694915253</v>
      </c>
      <c r="AN17" s="102">
        <f t="shared" si="16"/>
        <v>67.857142857142861</v>
      </c>
      <c r="AO17" s="102">
        <f t="shared" si="17"/>
        <v>87.096774193548384</v>
      </c>
      <c r="AP17" s="105"/>
      <c r="AQ17" s="102">
        <f t="shared" si="29"/>
        <v>77.464788732394368</v>
      </c>
      <c r="AR17" s="102">
        <f t="shared" si="18"/>
        <v>78.378378378378372</v>
      </c>
      <c r="AS17" s="102">
        <f t="shared" si="19"/>
        <v>76.470588235294116</v>
      </c>
      <c r="AT17" s="105"/>
      <c r="AU17" s="102">
        <f t="shared" si="30"/>
        <v>83.277027027027032</v>
      </c>
      <c r="AV17" s="102">
        <f t="shared" si="20"/>
        <v>80.833333333333329</v>
      </c>
      <c r="AW17" s="102">
        <f t="shared" si="21"/>
        <v>84.943181818181827</v>
      </c>
      <c r="AX17" s="105"/>
      <c r="AY17" s="102">
        <f t="shared" si="31"/>
        <v>82.333873581847655</v>
      </c>
      <c r="AZ17" s="102">
        <f t="shared" si="22"/>
        <v>78.640776699029118</v>
      </c>
      <c r="BA17" s="102">
        <f t="shared" si="23"/>
        <v>84.18491484184915</v>
      </c>
      <c r="BB17" s="142"/>
      <c r="BC17" s="102">
        <f t="shared" si="32"/>
        <v>92.205323193916357</v>
      </c>
      <c r="BD17" s="102">
        <f t="shared" si="24"/>
        <v>91.13300492610837</v>
      </c>
      <c r="BE17" s="102">
        <f t="shared" si="25"/>
        <v>92.879256965944265</v>
      </c>
    </row>
    <row r="18" spans="1:57" ht="15" customHeight="1" x14ac:dyDescent="0.2">
      <c r="A18" s="107" t="s">
        <v>82</v>
      </c>
      <c r="B18" s="263">
        <v>7641</v>
      </c>
      <c r="C18" s="263">
        <v>3481</v>
      </c>
      <c r="D18" s="263">
        <v>4160</v>
      </c>
      <c r="E18" s="263"/>
      <c r="F18" s="263">
        <v>1190</v>
      </c>
      <c r="G18" s="263">
        <v>585</v>
      </c>
      <c r="H18" s="263">
        <v>605</v>
      </c>
      <c r="I18" s="263"/>
      <c r="J18" s="263">
        <v>1153</v>
      </c>
      <c r="K18" s="263">
        <v>533</v>
      </c>
      <c r="L18" s="263">
        <v>620</v>
      </c>
      <c r="M18" s="263"/>
      <c r="N18" s="263">
        <v>1312</v>
      </c>
      <c r="O18" s="263">
        <v>639</v>
      </c>
      <c r="P18" s="263">
        <v>673</v>
      </c>
      <c r="Q18" s="263"/>
      <c r="R18" s="263">
        <v>1393</v>
      </c>
      <c r="S18" s="263">
        <v>575</v>
      </c>
      <c r="T18" s="263">
        <v>818</v>
      </c>
      <c r="U18" s="263"/>
      <c r="V18" s="263">
        <v>1363</v>
      </c>
      <c r="W18" s="263">
        <v>602</v>
      </c>
      <c r="X18" s="263">
        <v>761</v>
      </c>
      <c r="Y18" s="263"/>
      <c r="Z18" s="263">
        <v>1230</v>
      </c>
      <c r="AA18" s="263">
        <v>547</v>
      </c>
      <c r="AB18" s="263">
        <v>683</v>
      </c>
      <c r="AD18" s="107" t="s">
        <v>82</v>
      </c>
      <c r="AE18" s="102">
        <f t="shared" si="26"/>
        <v>77.747252747252745</v>
      </c>
      <c r="AF18" s="102">
        <f t="shared" si="13"/>
        <v>72.520833333333329</v>
      </c>
      <c r="AG18" s="102">
        <f t="shared" si="13"/>
        <v>82.736674622116141</v>
      </c>
      <c r="AH18" s="142"/>
      <c r="AI18" s="102">
        <f t="shared" si="27"/>
        <v>75.173720783322807</v>
      </c>
      <c r="AJ18" s="102">
        <f t="shared" si="14"/>
        <v>71.428571428571431</v>
      </c>
      <c r="AK18" s="102">
        <f t="shared" si="15"/>
        <v>79.18848167539268</v>
      </c>
      <c r="AL18" s="105"/>
      <c r="AM18" s="102">
        <f t="shared" si="28"/>
        <v>70.997536945812811</v>
      </c>
      <c r="AN18" s="102">
        <f t="shared" si="16"/>
        <v>66.708385481852318</v>
      </c>
      <c r="AO18" s="102">
        <f t="shared" si="17"/>
        <v>75.151515151515142</v>
      </c>
      <c r="AP18" s="105"/>
      <c r="AQ18" s="102">
        <f t="shared" si="29"/>
        <v>82.257053291536053</v>
      </c>
      <c r="AR18" s="102">
        <f t="shared" si="18"/>
        <v>78.694581280788185</v>
      </c>
      <c r="AS18" s="102">
        <f t="shared" si="19"/>
        <v>85.951468710089401</v>
      </c>
      <c r="AT18" s="105"/>
      <c r="AU18" s="102">
        <f t="shared" si="30"/>
        <v>75.583288117200226</v>
      </c>
      <c r="AV18" s="102">
        <f t="shared" si="20"/>
        <v>67.094515752625441</v>
      </c>
      <c r="AW18" s="102">
        <f t="shared" si="21"/>
        <v>82.961460446247457</v>
      </c>
      <c r="AX18" s="105"/>
      <c r="AY18" s="102">
        <f t="shared" si="31"/>
        <v>82.257091128545568</v>
      </c>
      <c r="AZ18" s="102">
        <f t="shared" si="22"/>
        <v>77.577319587628864</v>
      </c>
      <c r="BA18" s="102">
        <f t="shared" si="23"/>
        <v>86.379114642451754</v>
      </c>
      <c r="BB18" s="142"/>
      <c r="BC18" s="102">
        <f t="shared" si="32"/>
        <v>80.602883355176942</v>
      </c>
      <c r="BD18" s="102">
        <f t="shared" si="24"/>
        <v>74.219810040705553</v>
      </c>
      <c r="BE18" s="102">
        <f t="shared" si="25"/>
        <v>86.56527249683144</v>
      </c>
    </row>
    <row r="19" spans="1:57" ht="15" customHeight="1" x14ac:dyDescent="0.2">
      <c r="A19" s="107" t="s">
        <v>83</v>
      </c>
      <c r="B19" s="263">
        <v>1809</v>
      </c>
      <c r="C19" s="263">
        <v>924</v>
      </c>
      <c r="D19" s="263">
        <v>885</v>
      </c>
      <c r="E19" s="263"/>
      <c r="F19" s="263">
        <v>288</v>
      </c>
      <c r="G19" s="263">
        <v>146</v>
      </c>
      <c r="H19" s="263">
        <v>142</v>
      </c>
      <c r="I19" s="263"/>
      <c r="J19" s="263">
        <v>313</v>
      </c>
      <c r="K19" s="263">
        <v>156</v>
      </c>
      <c r="L19" s="263">
        <v>157</v>
      </c>
      <c r="M19" s="263"/>
      <c r="N19" s="263">
        <v>287</v>
      </c>
      <c r="O19" s="263">
        <v>154</v>
      </c>
      <c r="P19" s="263">
        <v>133</v>
      </c>
      <c r="Q19" s="263"/>
      <c r="R19" s="263">
        <v>341</v>
      </c>
      <c r="S19" s="263">
        <v>179</v>
      </c>
      <c r="T19" s="263">
        <v>162</v>
      </c>
      <c r="U19" s="263"/>
      <c r="V19" s="263">
        <v>308</v>
      </c>
      <c r="W19" s="263">
        <v>149</v>
      </c>
      <c r="X19" s="263">
        <v>159</v>
      </c>
      <c r="Y19" s="263"/>
      <c r="Z19" s="263">
        <v>272</v>
      </c>
      <c r="AA19" s="263">
        <v>140</v>
      </c>
      <c r="AB19" s="263">
        <v>132</v>
      </c>
      <c r="AD19" s="107" t="s">
        <v>83</v>
      </c>
      <c r="AE19" s="102">
        <f t="shared" si="26"/>
        <v>84.335664335664333</v>
      </c>
      <c r="AF19" s="102">
        <f t="shared" si="13"/>
        <v>81.05263157894737</v>
      </c>
      <c r="AG19" s="102">
        <f t="shared" si="13"/>
        <v>88.059701492537314</v>
      </c>
      <c r="AH19" s="142"/>
      <c r="AI19" s="102">
        <f t="shared" si="27"/>
        <v>79.77839335180056</v>
      </c>
      <c r="AJ19" s="102">
        <f t="shared" si="14"/>
        <v>75.257731958762889</v>
      </c>
      <c r="AK19" s="102">
        <f t="shared" si="15"/>
        <v>85.029940119760482</v>
      </c>
      <c r="AL19" s="105"/>
      <c r="AM19" s="102">
        <f t="shared" si="28"/>
        <v>85.989010989010993</v>
      </c>
      <c r="AN19" s="102">
        <f t="shared" si="16"/>
        <v>80</v>
      </c>
      <c r="AO19" s="102">
        <f t="shared" si="17"/>
        <v>92.899408284023664</v>
      </c>
      <c r="AP19" s="105"/>
      <c r="AQ19" s="102">
        <f t="shared" si="29"/>
        <v>84.1642228739003</v>
      </c>
      <c r="AR19" s="102">
        <f t="shared" si="18"/>
        <v>85.555555555555557</v>
      </c>
      <c r="AS19" s="102">
        <f t="shared" si="19"/>
        <v>82.608695652173907</v>
      </c>
      <c r="AT19" s="105"/>
      <c r="AU19" s="102">
        <f t="shared" si="30"/>
        <v>80.235294117647058</v>
      </c>
      <c r="AV19" s="102">
        <f t="shared" si="20"/>
        <v>77.15517241379311</v>
      </c>
      <c r="AW19" s="102">
        <f t="shared" si="21"/>
        <v>83.937823834196891</v>
      </c>
      <c r="AX19" s="105"/>
      <c r="AY19" s="102">
        <f t="shared" si="31"/>
        <v>86.274509803921575</v>
      </c>
      <c r="AZ19" s="102">
        <f t="shared" si="22"/>
        <v>80.107526881720432</v>
      </c>
      <c r="BA19" s="102">
        <f t="shared" si="23"/>
        <v>92.982456140350877</v>
      </c>
      <c r="BB19" s="142"/>
      <c r="BC19" s="102">
        <f t="shared" si="32"/>
        <v>91.582491582491585</v>
      </c>
      <c r="BD19" s="102">
        <f t="shared" si="24"/>
        <v>91.503267973856211</v>
      </c>
      <c r="BE19" s="102">
        <f t="shared" si="25"/>
        <v>91.666666666666657</v>
      </c>
    </row>
    <row r="20" spans="1:57" ht="15" customHeight="1" x14ac:dyDescent="0.2">
      <c r="A20" s="107" t="s">
        <v>84</v>
      </c>
      <c r="B20" s="263">
        <v>2910</v>
      </c>
      <c r="C20" s="263">
        <v>1408</v>
      </c>
      <c r="D20" s="263">
        <v>1502</v>
      </c>
      <c r="E20" s="263"/>
      <c r="F20" s="263">
        <v>541</v>
      </c>
      <c r="G20" s="263">
        <v>263</v>
      </c>
      <c r="H20" s="263">
        <v>278</v>
      </c>
      <c r="I20" s="263"/>
      <c r="J20" s="263">
        <v>562</v>
      </c>
      <c r="K20" s="263">
        <v>274</v>
      </c>
      <c r="L20" s="263">
        <v>288</v>
      </c>
      <c r="M20" s="263"/>
      <c r="N20" s="263">
        <v>562</v>
      </c>
      <c r="O20" s="263">
        <v>278</v>
      </c>
      <c r="P20" s="263">
        <v>284</v>
      </c>
      <c r="Q20" s="263"/>
      <c r="R20" s="263">
        <v>430</v>
      </c>
      <c r="S20" s="263">
        <v>220</v>
      </c>
      <c r="T20" s="263">
        <v>210</v>
      </c>
      <c r="U20" s="263"/>
      <c r="V20" s="263">
        <v>415</v>
      </c>
      <c r="W20" s="263">
        <v>199</v>
      </c>
      <c r="X20" s="263">
        <v>216</v>
      </c>
      <c r="Y20" s="263"/>
      <c r="Z20" s="263">
        <v>400</v>
      </c>
      <c r="AA20" s="263">
        <v>174</v>
      </c>
      <c r="AB20" s="263">
        <v>226</v>
      </c>
      <c r="AD20" s="107" t="s">
        <v>84</v>
      </c>
      <c r="AE20" s="102">
        <f t="shared" si="26"/>
        <v>90.1207804273769</v>
      </c>
      <c r="AF20" s="102">
        <f t="shared" si="13"/>
        <v>87.562189054726375</v>
      </c>
      <c r="AG20" s="102">
        <f t="shared" si="13"/>
        <v>92.658852560148048</v>
      </c>
      <c r="AH20" s="142"/>
      <c r="AI20" s="102">
        <f t="shared" si="27"/>
        <v>88.688524590163937</v>
      </c>
      <c r="AJ20" s="102">
        <f t="shared" si="14"/>
        <v>86.798679867986792</v>
      </c>
      <c r="AK20" s="102">
        <f t="shared" si="15"/>
        <v>90.553745928338756</v>
      </c>
      <c r="AL20" s="105"/>
      <c r="AM20" s="102">
        <f t="shared" si="28"/>
        <v>87.8125</v>
      </c>
      <c r="AN20" s="102">
        <f t="shared" si="16"/>
        <v>83.792048929663608</v>
      </c>
      <c r="AO20" s="102">
        <f t="shared" si="17"/>
        <v>92.012779552715656</v>
      </c>
      <c r="AP20" s="105"/>
      <c r="AQ20" s="102">
        <f t="shared" si="29"/>
        <v>90.208667736757619</v>
      </c>
      <c r="AR20" s="102">
        <f t="shared" si="18"/>
        <v>89.389067524115745</v>
      </c>
      <c r="AS20" s="102">
        <f t="shared" si="19"/>
        <v>91.025641025641022</v>
      </c>
      <c r="AT20" s="105"/>
      <c r="AU20" s="102">
        <f t="shared" si="30"/>
        <v>85.828343313373253</v>
      </c>
      <c r="AV20" s="102">
        <f t="shared" si="20"/>
        <v>82.089552238805979</v>
      </c>
      <c r="AW20" s="102">
        <f t="shared" si="21"/>
        <v>90.128755364806864</v>
      </c>
      <c r="AX20" s="105"/>
      <c r="AY20" s="102">
        <f t="shared" si="31"/>
        <v>94.748858447488587</v>
      </c>
      <c r="AZ20" s="102">
        <f t="shared" si="22"/>
        <v>92.990654205607484</v>
      </c>
      <c r="BA20" s="102">
        <f t="shared" si="23"/>
        <v>96.428571428571431</v>
      </c>
      <c r="BB20" s="142"/>
      <c r="BC20" s="102">
        <f t="shared" si="32"/>
        <v>95.923261390887291</v>
      </c>
      <c r="BD20" s="102">
        <f t="shared" si="24"/>
        <v>94.054054054054063</v>
      </c>
      <c r="BE20" s="102">
        <f t="shared" si="25"/>
        <v>97.41379310344827</v>
      </c>
    </row>
    <row r="21" spans="1:57" ht="15" customHeight="1" x14ac:dyDescent="0.2">
      <c r="A21" s="107" t="s">
        <v>85</v>
      </c>
      <c r="B21" s="263">
        <v>976</v>
      </c>
      <c r="C21" s="263">
        <v>468</v>
      </c>
      <c r="D21" s="263">
        <v>508</v>
      </c>
      <c r="E21" s="263"/>
      <c r="F21" s="263">
        <v>203</v>
      </c>
      <c r="G21" s="263">
        <v>106</v>
      </c>
      <c r="H21" s="263">
        <v>97</v>
      </c>
      <c r="I21" s="263"/>
      <c r="J21" s="263">
        <v>177</v>
      </c>
      <c r="K21" s="263">
        <v>81</v>
      </c>
      <c r="L21" s="263">
        <v>96</v>
      </c>
      <c r="M21" s="263"/>
      <c r="N21" s="263">
        <v>181</v>
      </c>
      <c r="O21" s="263">
        <v>80</v>
      </c>
      <c r="P21" s="263">
        <v>101</v>
      </c>
      <c r="Q21" s="263"/>
      <c r="R21" s="263">
        <v>154</v>
      </c>
      <c r="S21" s="263">
        <v>71</v>
      </c>
      <c r="T21" s="263">
        <v>83</v>
      </c>
      <c r="U21" s="263"/>
      <c r="V21" s="263">
        <v>153</v>
      </c>
      <c r="W21" s="263">
        <v>81</v>
      </c>
      <c r="X21" s="263">
        <v>72</v>
      </c>
      <c r="Y21" s="263"/>
      <c r="Z21" s="263">
        <v>108</v>
      </c>
      <c r="AA21" s="263">
        <v>49</v>
      </c>
      <c r="AB21" s="263">
        <v>59</v>
      </c>
      <c r="AD21" s="107" t="s">
        <v>85</v>
      </c>
      <c r="AE21" s="102">
        <f t="shared" si="26"/>
        <v>92.863939105613696</v>
      </c>
      <c r="AF21" s="102">
        <f t="shared" si="13"/>
        <v>91.050583657587552</v>
      </c>
      <c r="AG21" s="102">
        <f t="shared" si="13"/>
        <v>94.599627560521412</v>
      </c>
      <c r="AH21" s="142"/>
      <c r="AI21" s="102">
        <f t="shared" si="27"/>
        <v>97.59615384615384</v>
      </c>
      <c r="AJ21" s="102">
        <f t="shared" si="14"/>
        <v>96.36363636363636</v>
      </c>
      <c r="AK21" s="102">
        <f t="shared" si="15"/>
        <v>98.979591836734699</v>
      </c>
      <c r="AL21" s="105"/>
      <c r="AM21" s="102">
        <f t="shared" si="28"/>
        <v>95.161290322580655</v>
      </c>
      <c r="AN21" s="102">
        <f t="shared" si="16"/>
        <v>94.186046511627907</v>
      </c>
      <c r="AO21" s="102">
        <f t="shared" si="17"/>
        <v>96</v>
      </c>
      <c r="AP21" s="105"/>
      <c r="AQ21" s="102">
        <f t="shared" si="29"/>
        <v>90.954773869346738</v>
      </c>
      <c r="AR21" s="102">
        <f t="shared" si="18"/>
        <v>88.888888888888886</v>
      </c>
      <c r="AS21" s="102">
        <f t="shared" si="19"/>
        <v>92.660550458715591</v>
      </c>
      <c r="AT21" s="105"/>
      <c r="AU21" s="102">
        <f t="shared" si="30"/>
        <v>90.058479532163744</v>
      </c>
      <c r="AV21" s="102">
        <f t="shared" si="20"/>
        <v>87.654320987654316</v>
      </c>
      <c r="AW21" s="102">
        <f t="shared" si="21"/>
        <v>92.222222222222229</v>
      </c>
      <c r="AX21" s="105"/>
      <c r="AY21" s="102">
        <f t="shared" si="31"/>
        <v>89.473684210526315</v>
      </c>
      <c r="AZ21" s="102">
        <f t="shared" si="22"/>
        <v>85.263157894736835</v>
      </c>
      <c r="BA21" s="102">
        <f t="shared" si="23"/>
        <v>94.73684210526315</v>
      </c>
      <c r="BB21" s="142"/>
      <c r="BC21" s="102">
        <f t="shared" si="32"/>
        <v>93.103448275862064</v>
      </c>
      <c r="BD21" s="102">
        <f t="shared" si="24"/>
        <v>94.230769230769226</v>
      </c>
      <c r="BE21" s="102">
        <f t="shared" si="25"/>
        <v>92.1875</v>
      </c>
    </row>
    <row r="22" spans="1:57" ht="15" customHeight="1" x14ac:dyDescent="0.2">
      <c r="A22" s="107" t="s">
        <v>86</v>
      </c>
      <c r="B22" s="263">
        <v>6624</v>
      </c>
      <c r="C22" s="263">
        <v>3136</v>
      </c>
      <c r="D22" s="263">
        <v>3488</v>
      </c>
      <c r="E22" s="263"/>
      <c r="F22" s="263">
        <v>1148</v>
      </c>
      <c r="G22" s="263">
        <v>535</v>
      </c>
      <c r="H22" s="263">
        <v>613</v>
      </c>
      <c r="I22" s="263"/>
      <c r="J22" s="263">
        <v>1103</v>
      </c>
      <c r="K22" s="263">
        <v>546</v>
      </c>
      <c r="L22" s="263">
        <v>557</v>
      </c>
      <c r="M22" s="263"/>
      <c r="N22" s="263">
        <v>1051</v>
      </c>
      <c r="O22" s="263">
        <v>506</v>
      </c>
      <c r="P22" s="263">
        <v>545</v>
      </c>
      <c r="Q22" s="263"/>
      <c r="R22" s="263">
        <v>1259</v>
      </c>
      <c r="S22" s="263">
        <v>571</v>
      </c>
      <c r="T22" s="263">
        <v>688</v>
      </c>
      <c r="U22" s="263"/>
      <c r="V22" s="263">
        <v>994</v>
      </c>
      <c r="W22" s="263">
        <v>477</v>
      </c>
      <c r="X22" s="263">
        <v>517</v>
      </c>
      <c r="Y22" s="263"/>
      <c r="Z22" s="263">
        <v>1069</v>
      </c>
      <c r="AA22" s="263">
        <v>501</v>
      </c>
      <c r="AB22" s="263">
        <v>568</v>
      </c>
      <c r="AD22" s="107" t="s">
        <v>86</v>
      </c>
      <c r="AE22" s="102">
        <f t="shared" si="26"/>
        <v>84.317718940936857</v>
      </c>
      <c r="AF22" s="102">
        <f t="shared" si="13"/>
        <v>80.991735537190081</v>
      </c>
      <c r="AG22" s="102">
        <f t="shared" si="13"/>
        <v>87.550200803212846</v>
      </c>
      <c r="AH22" s="142"/>
      <c r="AI22" s="102">
        <f t="shared" si="27"/>
        <v>82.888086642599276</v>
      </c>
      <c r="AJ22" s="102">
        <f t="shared" si="14"/>
        <v>78.216374269005854</v>
      </c>
      <c r="AK22" s="102">
        <f t="shared" si="15"/>
        <v>87.446504992867332</v>
      </c>
      <c r="AL22" s="105"/>
      <c r="AM22" s="102">
        <f t="shared" si="28"/>
        <v>79.696531791907503</v>
      </c>
      <c r="AN22" s="102">
        <f t="shared" si="16"/>
        <v>78.561151079136692</v>
      </c>
      <c r="AO22" s="102">
        <f t="shared" si="17"/>
        <v>80.841799709724242</v>
      </c>
      <c r="AP22" s="105"/>
      <c r="AQ22" s="102">
        <f t="shared" si="29"/>
        <v>84.08</v>
      </c>
      <c r="AR22" s="102">
        <f t="shared" si="18"/>
        <v>79.559748427672957</v>
      </c>
      <c r="AS22" s="102">
        <f t="shared" si="19"/>
        <v>88.762214983713349</v>
      </c>
      <c r="AT22" s="105"/>
      <c r="AU22" s="102">
        <f t="shared" si="30"/>
        <v>81.64721141374838</v>
      </c>
      <c r="AV22" s="102">
        <f t="shared" si="20"/>
        <v>76.850605652759086</v>
      </c>
      <c r="AW22" s="102">
        <f t="shared" si="21"/>
        <v>86.107634543178975</v>
      </c>
      <c r="AX22" s="105"/>
      <c r="AY22" s="102">
        <f t="shared" si="31"/>
        <v>84.023668639053255</v>
      </c>
      <c r="AZ22" s="102">
        <f t="shared" si="22"/>
        <v>81.26064735945485</v>
      </c>
      <c r="BA22" s="102">
        <f t="shared" si="23"/>
        <v>86.744966442953015</v>
      </c>
      <c r="BB22" s="142"/>
      <c r="BC22" s="102">
        <f t="shared" si="32"/>
        <v>96.133093525179859</v>
      </c>
      <c r="BD22" s="102">
        <f t="shared" si="24"/>
        <v>95.066413662239086</v>
      </c>
      <c r="BE22" s="102">
        <f t="shared" si="25"/>
        <v>97.09401709401709</v>
      </c>
    </row>
    <row r="23" spans="1:57" ht="15" customHeight="1" x14ac:dyDescent="0.2">
      <c r="A23" s="107" t="s">
        <v>87</v>
      </c>
      <c r="B23" s="263">
        <v>2815</v>
      </c>
      <c r="C23" s="263">
        <v>1362</v>
      </c>
      <c r="D23" s="263">
        <v>1453</v>
      </c>
      <c r="E23" s="263"/>
      <c r="F23" s="263">
        <v>534</v>
      </c>
      <c r="G23" s="263">
        <v>264</v>
      </c>
      <c r="H23" s="263">
        <v>270</v>
      </c>
      <c r="I23" s="263"/>
      <c r="J23" s="263">
        <v>544</v>
      </c>
      <c r="K23" s="263">
        <v>268</v>
      </c>
      <c r="L23" s="263">
        <v>276</v>
      </c>
      <c r="M23" s="263"/>
      <c r="N23" s="263">
        <v>584</v>
      </c>
      <c r="O23" s="263">
        <v>274</v>
      </c>
      <c r="P23" s="263">
        <v>310</v>
      </c>
      <c r="Q23" s="263"/>
      <c r="R23" s="263">
        <v>388</v>
      </c>
      <c r="S23" s="263">
        <v>178</v>
      </c>
      <c r="T23" s="263">
        <v>210</v>
      </c>
      <c r="U23" s="263"/>
      <c r="V23" s="263">
        <v>397</v>
      </c>
      <c r="W23" s="263">
        <v>188</v>
      </c>
      <c r="X23" s="263">
        <v>209</v>
      </c>
      <c r="Y23" s="263"/>
      <c r="Z23" s="263">
        <v>368</v>
      </c>
      <c r="AA23" s="263">
        <v>190</v>
      </c>
      <c r="AB23" s="263">
        <v>178</v>
      </c>
      <c r="AD23" s="107" t="s">
        <v>87</v>
      </c>
      <c r="AE23" s="102">
        <f t="shared" si="26"/>
        <v>79.948878159613741</v>
      </c>
      <c r="AF23" s="102">
        <f t="shared" si="13"/>
        <v>75.33185840707965</v>
      </c>
      <c r="AG23" s="102">
        <f t="shared" si="13"/>
        <v>84.821949795680098</v>
      </c>
      <c r="AH23" s="142"/>
      <c r="AI23" s="102">
        <f t="shared" si="27"/>
        <v>75.530410183875532</v>
      </c>
      <c r="AJ23" s="102">
        <f t="shared" si="14"/>
        <v>71.934604904632153</v>
      </c>
      <c r="AK23" s="102">
        <f t="shared" si="15"/>
        <v>79.411764705882348</v>
      </c>
      <c r="AL23" s="105"/>
      <c r="AM23" s="102">
        <f t="shared" si="28"/>
        <v>74.114441416893726</v>
      </c>
      <c r="AN23" s="102">
        <f t="shared" si="16"/>
        <v>69.430051813471508</v>
      </c>
      <c r="AO23" s="102">
        <f t="shared" si="17"/>
        <v>79.310344827586206</v>
      </c>
      <c r="AP23" s="105"/>
      <c r="AQ23" s="102">
        <f t="shared" si="29"/>
        <v>83.787661406025819</v>
      </c>
      <c r="AR23" s="102">
        <f t="shared" si="18"/>
        <v>76.750700280112056</v>
      </c>
      <c r="AS23" s="102">
        <f t="shared" si="19"/>
        <v>91.17647058823529</v>
      </c>
      <c r="AT23" s="105"/>
      <c r="AU23" s="102">
        <f t="shared" si="30"/>
        <v>74.329501915708818</v>
      </c>
      <c r="AV23" s="102">
        <f t="shared" si="20"/>
        <v>68.992248062015506</v>
      </c>
      <c r="AW23" s="102">
        <f t="shared" si="21"/>
        <v>79.545454545454547</v>
      </c>
      <c r="AX23" s="105"/>
      <c r="AY23" s="102">
        <f t="shared" si="31"/>
        <v>86.304347826086953</v>
      </c>
      <c r="AZ23" s="102">
        <f t="shared" si="22"/>
        <v>82.096069868995642</v>
      </c>
      <c r="BA23" s="102">
        <f t="shared" si="23"/>
        <v>90.476190476190482</v>
      </c>
      <c r="BB23" s="142"/>
      <c r="BC23" s="102">
        <f t="shared" si="32"/>
        <v>91.770573566084792</v>
      </c>
      <c r="BD23" s="102">
        <f t="shared" si="24"/>
        <v>90.047393364928908</v>
      </c>
      <c r="BE23" s="102">
        <f t="shared" si="25"/>
        <v>93.684210526315795</v>
      </c>
    </row>
    <row r="24" spans="1:57" ht="15" customHeight="1" x14ac:dyDescent="0.2">
      <c r="A24" s="107" t="s">
        <v>88</v>
      </c>
      <c r="B24" s="263">
        <v>5978</v>
      </c>
      <c r="C24" s="263">
        <v>2717</v>
      </c>
      <c r="D24" s="263">
        <v>3261</v>
      </c>
      <c r="E24" s="263"/>
      <c r="F24" s="263">
        <v>1247</v>
      </c>
      <c r="G24" s="263">
        <v>564</v>
      </c>
      <c r="H24" s="263">
        <v>683</v>
      </c>
      <c r="I24" s="263"/>
      <c r="J24" s="263">
        <v>1214</v>
      </c>
      <c r="K24" s="263">
        <v>556</v>
      </c>
      <c r="L24" s="263">
        <v>658</v>
      </c>
      <c r="M24" s="263"/>
      <c r="N24" s="263">
        <v>1072</v>
      </c>
      <c r="O24" s="263">
        <v>484</v>
      </c>
      <c r="P24" s="263">
        <v>588</v>
      </c>
      <c r="Q24" s="263"/>
      <c r="R24" s="263">
        <v>809</v>
      </c>
      <c r="S24" s="263">
        <v>349</v>
      </c>
      <c r="T24" s="263">
        <v>460</v>
      </c>
      <c r="U24" s="263"/>
      <c r="V24" s="263">
        <v>813</v>
      </c>
      <c r="W24" s="263">
        <v>365</v>
      </c>
      <c r="X24" s="263">
        <v>448</v>
      </c>
      <c r="Y24" s="263"/>
      <c r="Z24" s="263">
        <v>823</v>
      </c>
      <c r="AA24" s="263">
        <v>399</v>
      </c>
      <c r="AB24" s="263">
        <v>424</v>
      </c>
      <c r="AD24" s="107" t="s">
        <v>88</v>
      </c>
      <c r="AE24" s="102">
        <f t="shared" si="26"/>
        <v>78.855032317636201</v>
      </c>
      <c r="AF24" s="102">
        <f t="shared" si="13"/>
        <v>72.959183673469383</v>
      </c>
      <c r="AG24" s="102">
        <f t="shared" si="13"/>
        <v>84.547575836142073</v>
      </c>
      <c r="AH24" s="142"/>
      <c r="AI24" s="102">
        <f t="shared" si="27"/>
        <v>75.256487628243818</v>
      </c>
      <c r="AJ24" s="102">
        <f t="shared" si="14"/>
        <v>67.625899280575538</v>
      </c>
      <c r="AK24" s="102">
        <f t="shared" si="15"/>
        <v>82.989064398541927</v>
      </c>
      <c r="AL24" s="105"/>
      <c r="AM24" s="102">
        <f t="shared" si="28"/>
        <v>75.82760774515927</v>
      </c>
      <c r="AN24" s="102">
        <f t="shared" si="16"/>
        <v>71.282051282051285</v>
      </c>
      <c r="AO24" s="102">
        <f t="shared" si="17"/>
        <v>80.146163215590732</v>
      </c>
      <c r="AP24" s="105"/>
      <c r="AQ24" s="102">
        <f t="shared" si="29"/>
        <v>80.059746079163546</v>
      </c>
      <c r="AR24" s="102">
        <f t="shared" si="18"/>
        <v>73.333333333333329</v>
      </c>
      <c r="AS24" s="102">
        <f t="shared" si="19"/>
        <v>86.597938144329902</v>
      </c>
      <c r="AT24" s="105"/>
      <c r="AU24" s="102">
        <f t="shared" si="30"/>
        <v>71.719858156028366</v>
      </c>
      <c r="AV24" s="102">
        <f t="shared" si="20"/>
        <v>64.272559852670355</v>
      </c>
      <c r="AW24" s="102">
        <f t="shared" si="21"/>
        <v>78.632478632478637</v>
      </c>
      <c r="AX24" s="105"/>
      <c r="AY24" s="102">
        <f t="shared" si="31"/>
        <v>82.454361054766736</v>
      </c>
      <c r="AZ24" s="102">
        <f t="shared" si="22"/>
        <v>76.680672268907571</v>
      </c>
      <c r="BA24" s="102">
        <f t="shared" si="23"/>
        <v>87.843137254901961</v>
      </c>
      <c r="BB24" s="142"/>
      <c r="BC24" s="102">
        <f t="shared" si="32"/>
        <v>94.597701149425291</v>
      </c>
      <c r="BD24" s="102">
        <f t="shared" si="24"/>
        <v>92.575406032482604</v>
      </c>
      <c r="BE24" s="102">
        <f t="shared" si="25"/>
        <v>96.583143507972665</v>
      </c>
    </row>
    <row r="25" spans="1:57" ht="15" customHeight="1" x14ac:dyDescent="0.2">
      <c r="A25" s="107" t="s">
        <v>89</v>
      </c>
      <c r="B25" s="263">
        <v>1516</v>
      </c>
      <c r="C25" s="263">
        <v>696</v>
      </c>
      <c r="D25" s="263">
        <v>820</v>
      </c>
      <c r="E25" s="263"/>
      <c r="F25" s="263">
        <v>365</v>
      </c>
      <c r="G25" s="263">
        <v>172</v>
      </c>
      <c r="H25" s="263">
        <v>193</v>
      </c>
      <c r="I25" s="263"/>
      <c r="J25" s="263">
        <v>324</v>
      </c>
      <c r="K25" s="263">
        <v>158</v>
      </c>
      <c r="L25" s="263">
        <v>166</v>
      </c>
      <c r="M25" s="263"/>
      <c r="N25" s="263">
        <v>268</v>
      </c>
      <c r="O25" s="263">
        <v>113</v>
      </c>
      <c r="P25" s="263">
        <v>155</v>
      </c>
      <c r="Q25" s="263"/>
      <c r="R25" s="263">
        <v>212</v>
      </c>
      <c r="S25" s="263">
        <v>92</v>
      </c>
      <c r="T25" s="263">
        <v>120</v>
      </c>
      <c r="U25" s="263"/>
      <c r="V25" s="263">
        <v>182</v>
      </c>
      <c r="W25" s="263">
        <v>81</v>
      </c>
      <c r="X25" s="263">
        <v>101</v>
      </c>
      <c r="Y25" s="263"/>
      <c r="Z25" s="263">
        <v>165</v>
      </c>
      <c r="AA25" s="263">
        <v>80</v>
      </c>
      <c r="AB25" s="263">
        <v>85</v>
      </c>
      <c r="AD25" s="107" t="s">
        <v>89</v>
      </c>
      <c r="AE25" s="102">
        <f t="shared" si="26"/>
        <v>90.996398559423781</v>
      </c>
      <c r="AF25" s="102">
        <f t="shared" si="13"/>
        <v>90.507152145643687</v>
      </c>
      <c r="AG25" s="102">
        <f t="shared" si="13"/>
        <v>91.415830546265326</v>
      </c>
      <c r="AH25" s="142"/>
      <c r="AI25" s="102">
        <f t="shared" si="27"/>
        <v>91.25</v>
      </c>
      <c r="AJ25" s="102">
        <f t="shared" si="14"/>
        <v>91.489361702127653</v>
      </c>
      <c r="AK25" s="102">
        <f t="shared" si="15"/>
        <v>91.037735849056602</v>
      </c>
      <c r="AL25" s="105"/>
      <c r="AM25" s="102">
        <f t="shared" si="28"/>
        <v>92.045454545454547</v>
      </c>
      <c r="AN25" s="102">
        <f t="shared" si="16"/>
        <v>92.397660818713447</v>
      </c>
      <c r="AO25" s="102">
        <f t="shared" si="17"/>
        <v>91.712707182320443</v>
      </c>
      <c r="AP25" s="105"/>
      <c r="AQ25" s="102">
        <f t="shared" si="29"/>
        <v>91.156462585034021</v>
      </c>
      <c r="AR25" s="102">
        <f t="shared" si="18"/>
        <v>90.4</v>
      </c>
      <c r="AS25" s="102">
        <f t="shared" si="19"/>
        <v>91.715976331360949</v>
      </c>
      <c r="AT25" s="105"/>
      <c r="AU25" s="102">
        <f t="shared" si="30"/>
        <v>87.603305785123965</v>
      </c>
      <c r="AV25" s="102">
        <f t="shared" si="20"/>
        <v>85.18518518518519</v>
      </c>
      <c r="AW25" s="102">
        <f t="shared" si="21"/>
        <v>89.552238805970148</v>
      </c>
      <c r="AX25" s="105"/>
      <c r="AY25" s="102">
        <f t="shared" si="31"/>
        <v>91.457286432160799</v>
      </c>
      <c r="AZ25" s="102">
        <f t="shared" si="22"/>
        <v>93.103448275862064</v>
      </c>
      <c r="BA25" s="102">
        <f t="shared" si="23"/>
        <v>90.178571428571431</v>
      </c>
      <c r="BB25" s="142"/>
      <c r="BC25" s="102">
        <f t="shared" si="32"/>
        <v>92.178770949720672</v>
      </c>
      <c r="BD25" s="102">
        <f t="shared" si="24"/>
        <v>88.888888888888886</v>
      </c>
      <c r="BE25" s="102">
        <f t="shared" si="25"/>
        <v>95.50561797752809</v>
      </c>
    </row>
    <row r="26" spans="1:57" ht="15" customHeight="1" x14ac:dyDescent="0.2">
      <c r="A26" s="153" t="s">
        <v>90</v>
      </c>
      <c r="B26" s="263">
        <v>5198</v>
      </c>
      <c r="C26" s="263">
        <v>2603</v>
      </c>
      <c r="D26" s="263">
        <v>2595</v>
      </c>
      <c r="E26" s="263"/>
      <c r="F26" s="263">
        <v>800</v>
      </c>
      <c r="G26" s="263">
        <v>442</v>
      </c>
      <c r="H26" s="263">
        <v>358</v>
      </c>
      <c r="I26" s="263"/>
      <c r="J26" s="263">
        <v>924</v>
      </c>
      <c r="K26" s="263">
        <v>482</v>
      </c>
      <c r="L26" s="263">
        <v>442</v>
      </c>
      <c r="M26" s="263"/>
      <c r="N26" s="263">
        <v>804</v>
      </c>
      <c r="O26" s="263">
        <v>384</v>
      </c>
      <c r="P26" s="263">
        <v>420</v>
      </c>
      <c r="Q26" s="263"/>
      <c r="R26" s="263">
        <v>909</v>
      </c>
      <c r="S26" s="263">
        <v>438</v>
      </c>
      <c r="T26" s="263">
        <v>471</v>
      </c>
      <c r="U26" s="263"/>
      <c r="V26" s="263">
        <v>918</v>
      </c>
      <c r="W26" s="263">
        <v>444</v>
      </c>
      <c r="X26" s="263">
        <v>474</v>
      </c>
      <c r="Y26" s="263"/>
      <c r="Z26" s="263">
        <v>843</v>
      </c>
      <c r="AA26" s="263">
        <v>413</v>
      </c>
      <c r="AB26" s="263">
        <v>430</v>
      </c>
      <c r="AD26" s="153" t="s">
        <v>90</v>
      </c>
      <c r="AE26" s="102">
        <f t="shared" si="26"/>
        <v>74.024494446026779</v>
      </c>
      <c r="AF26" s="102">
        <f t="shared" si="13"/>
        <v>71.668502202643168</v>
      </c>
      <c r="AG26" s="102">
        <f t="shared" si="13"/>
        <v>76.548672566371678</v>
      </c>
      <c r="AH26" s="142"/>
      <c r="AI26" s="102">
        <f t="shared" si="27"/>
        <v>73.059360730593596</v>
      </c>
      <c r="AJ26" s="102">
        <f t="shared" si="14"/>
        <v>71.175523349436403</v>
      </c>
      <c r="AK26" s="102">
        <f t="shared" si="15"/>
        <v>75.527426160337555</v>
      </c>
      <c r="AL26" s="105"/>
      <c r="AM26" s="102">
        <f t="shared" si="28"/>
        <v>75.30562347188264</v>
      </c>
      <c r="AN26" s="102">
        <f t="shared" si="16"/>
        <v>70.571010248901899</v>
      </c>
      <c r="AO26" s="102">
        <f t="shared" si="17"/>
        <v>81.25</v>
      </c>
      <c r="AP26" s="105"/>
      <c r="AQ26" s="102">
        <f t="shared" si="29"/>
        <v>78.439024390243901</v>
      </c>
      <c r="AR26" s="102">
        <f t="shared" si="18"/>
        <v>74.274661508704071</v>
      </c>
      <c r="AS26" s="102">
        <f t="shared" si="19"/>
        <v>82.677165354330711</v>
      </c>
      <c r="AT26" s="105"/>
      <c r="AU26" s="102">
        <f t="shared" si="30"/>
        <v>64.468085106382972</v>
      </c>
      <c r="AV26" s="102">
        <f t="shared" si="20"/>
        <v>61.603375527426167</v>
      </c>
      <c r="AW26" s="102">
        <f t="shared" si="21"/>
        <v>67.381974248927037</v>
      </c>
      <c r="AX26" s="105"/>
      <c r="AY26" s="102">
        <f t="shared" si="31"/>
        <v>70.183486238532112</v>
      </c>
      <c r="AZ26" s="102">
        <f t="shared" si="22"/>
        <v>71.040000000000006</v>
      </c>
      <c r="BA26" s="102">
        <f t="shared" si="23"/>
        <v>69.399707174231324</v>
      </c>
      <c r="BB26" s="142"/>
      <c r="BC26" s="102">
        <f t="shared" si="32"/>
        <v>88.087774294670851</v>
      </c>
      <c r="BD26" s="102">
        <f t="shared" si="24"/>
        <v>86.94736842105263</v>
      </c>
      <c r="BE26" s="102">
        <f t="shared" si="25"/>
        <v>89.211618257261421</v>
      </c>
    </row>
    <row r="27" spans="1:57" ht="15" customHeight="1" x14ac:dyDescent="0.2">
      <c r="A27" s="107" t="s">
        <v>91</v>
      </c>
      <c r="B27" s="263">
        <v>769</v>
      </c>
      <c r="C27" s="263">
        <v>376</v>
      </c>
      <c r="D27" s="263">
        <v>393</v>
      </c>
      <c r="E27" s="263"/>
      <c r="F27" s="263">
        <v>153</v>
      </c>
      <c r="G27" s="263">
        <v>79</v>
      </c>
      <c r="H27" s="263">
        <v>74</v>
      </c>
      <c r="I27" s="263"/>
      <c r="J27" s="263">
        <v>167</v>
      </c>
      <c r="K27" s="263">
        <v>85</v>
      </c>
      <c r="L27" s="263">
        <v>82</v>
      </c>
      <c r="M27" s="263"/>
      <c r="N27" s="263">
        <v>172</v>
      </c>
      <c r="O27" s="263">
        <v>93</v>
      </c>
      <c r="P27" s="263">
        <v>79</v>
      </c>
      <c r="Q27" s="263"/>
      <c r="R27" s="263">
        <v>114</v>
      </c>
      <c r="S27" s="263">
        <v>47</v>
      </c>
      <c r="T27" s="263">
        <v>67</v>
      </c>
      <c r="U27" s="263"/>
      <c r="V27" s="263">
        <v>96</v>
      </c>
      <c r="W27" s="263">
        <v>42</v>
      </c>
      <c r="X27" s="263">
        <v>54</v>
      </c>
      <c r="Y27" s="263"/>
      <c r="Z27" s="263">
        <v>67</v>
      </c>
      <c r="AA27" s="263">
        <v>30</v>
      </c>
      <c r="AB27" s="263">
        <v>37</v>
      </c>
      <c r="AD27" s="107" t="s">
        <v>91</v>
      </c>
      <c r="AE27" s="102">
        <f t="shared" si="26"/>
        <v>91.113744075829388</v>
      </c>
      <c r="AF27" s="102">
        <f t="shared" si="13"/>
        <v>89.523809523809533</v>
      </c>
      <c r="AG27" s="102">
        <f t="shared" si="13"/>
        <v>92.688679245283026</v>
      </c>
      <c r="AH27" s="142"/>
      <c r="AI27" s="102">
        <f t="shared" si="27"/>
        <v>91.071428571428569</v>
      </c>
      <c r="AJ27" s="102">
        <f t="shared" si="14"/>
        <v>88.764044943820224</v>
      </c>
      <c r="AK27" s="102">
        <f t="shared" si="15"/>
        <v>93.670886075949369</v>
      </c>
      <c r="AL27" s="105"/>
      <c r="AM27" s="102">
        <f t="shared" si="28"/>
        <v>86.979166666666657</v>
      </c>
      <c r="AN27" s="102">
        <f t="shared" si="16"/>
        <v>85</v>
      </c>
      <c r="AO27" s="102">
        <f t="shared" si="17"/>
        <v>89.130434782608688</v>
      </c>
      <c r="AP27" s="105"/>
      <c r="AQ27" s="102">
        <f t="shared" si="29"/>
        <v>100</v>
      </c>
      <c r="AR27" s="102">
        <f t="shared" si="18"/>
        <v>100</v>
      </c>
      <c r="AS27" s="102">
        <f t="shared" si="19"/>
        <v>100</v>
      </c>
      <c r="AT27" s="105"/>
      <c r="AU27" s="102">
        <f t="shared" si="30"/>
        <v>93.442622950819683</v>
      </c>
      <c r="AV27" s="102">
        <f t="shared" si="20"/>
        <v>90.384615384615387</v>
      </c>
      <c r="AW27" s="102">
        <f t="shared" si="21"/>
        <v>95.714285714285722</v>
      </c>
      <c r="AX27" s="105"/>
      <c r="AY27" s="102">
        <f t="shared" si="31"/>
        <v>88.888888888888886</v>
      </c>
      <c r="AZ27" s="102">
        <f t="shared" si="22"/>
        <v>84</v>
      </c>
      <c r="BA27" s="102">
        <f t="shared" si="23"/>
        <v>93.103448275862064</v>
      </c>
      <c r="BB27" s="142"/>
      <c r="BC27" s="102">
        <f t="shared" si="32"/>
        <v>81.707317073170728</v>
      </c>
      <c r="BD27" s="102">
        <f t="shared" si="24"/>
        <v>83.333333333333343</v>
      </c>
      <c r="BE27" s="102">
        <f t="shared" si="25"/>
        <v>80.434782608695656</v>
      </c>
    </row>
    <row r="28" spans="1:57" ht="15" customHeight="1" x14ac:dyDescent="0.2">
      <c r="A28" s="107" t="s">
        <v>92</v>
      </c>
      <c r="B28" s="263">
        <v>5399</v>
      </c>
      <c r="C28" s="263">
        <v>2574</v>
      </c>
      <c r="D28" s="263">
        <v>2825</v>
      </c>
      <c r="E28" s="263"/>
      <c r="F28" s="263">
        <v>577</v>
      </c>
      <c r="G28" s="263">
        <v>297</v>
      </c>
      <c r="H28" s="263">
        <v>280</v>
      </c>
      <c r="I28" s="263"/>
      <c r="J28" s="263">
        <v>606</v>
      </c>
      <c r="K28" s="263">
        <v>316</v>
      </c>
      <c r="L28" s="263">
        <v>290</v>
      </c>
      <c r="M28" s="263"/>
      <c r="N28" s="263">
        <v>603</v>
      </c>
      <c r="O28" s="263">
        <v>302</v>
      </c>
      <c r="P28" s="263">
        <v>301</v>
      </c>
      <c r="Q28" s="263"/>
      <c r="R28" s="263">
        <v>1318</v>
      </c>
      <c r="S28" s="263">
        <v>569</v>
      </c>
      <c r="T28" s="263">
        <v>749</v>
      </c>
      <c r="U28" s="263"/>
      <c r="V28" s="263">
        <v>1155</v>
      </c>
      <c r="W28" s="263">
        <v>551</v>
      </c>
      <c r="X28" s="263">
        <v>604</v>
      </c>
      <c r="Y28" s="263"/>
      <c r="Z28" s="263">
        <v>1140</v>
      </c>
      <c r="AA28" s="263">
        <v>539</v>
      </c>
      <c r="AB28" s="263">
        <v>601</v>
      </c>
      <c r="AD28" s="107" t="s">
        <v>92</v>
      </c>
      <c r="AE28" s="102">
        <f t="shared" si="26"/>
        <v>90.648085963734047</v>
      </c>
      <c r="AF28" s="102">
        <f t="shared" si="13"/>
        <v>88.24134384641755</v>
      </c>
      <c r="AG28" s="102">
        <f t="shared" si="13"/>
        <v>92.958209937479424</v>
      </c>
      <c r="AH28" s="142"/>
      <c r="AI28" s="102">
        <f t="shared" si="27"/>
        <v>94.590163934426229</v>
      </c>
      <c r="AJ28" s="102">
        <f t="shared" si="14"/>
        <v>93.690851735015769</v>
      </c>
      <c r="AK28" s="102">
        <f t="shared" si="15"/>
        <v>95.563139931740608</v>
      </c>
      <c r="AL28" s="105"/>
      <c r="AM28" s="102">
        <f t="shared" si="28"/>
        <v>91.957511380880121</v>
      </c>
      <c r="AN28" s="102">
        <f t="shared" si="16"/>
        <v>88.764044943820224</v>
      </c>
      <c r="AO28" s="102">
        <f t="shared" si="17"/>
        <v>95.709570957095707</v>
      </c>
      <c r="AP28" s="105"/>
      <c r="AQ28" s="102">
        <f t="shared" si="29"/>
        <v>92.912172573189522</v>
      </c>
      <c r="AR28" s="102">
        <f t="shared" si="18"/>
        <v>89.349112426035504</v>
      </c>
      <c r="AS28" s="102">
        <f t="shared" si="19"/>
        <v>96.784565916398719</v>
      </c>
      <c r="AT28" s="105"/>
      <c r="AU28" s="102">
        <f t="shared" si="30"/>
        <v>87.749667110519297</v>
      </c>
      <c r="AV28" s="102">
        <f t="shared" si="20"/>
        <v>84.296296296296291</v>
      </c>
      <c r="AW28" s="102">
        <f t="shared" si="21"/>
        <v>90.568319226118504</v>
      </c>
      <c r="AX28" s="105"/>
      <c r="AY28" s="102">
        <f t="shared" si="31"/>
        <v>87.235649546827801</v>
      </c>
      <c r="AZ28" s="102">
        <f t="shared" si="22"/>
        <v>85.426356589147289</v>
      </c>
      <c r="BA28" s="102">
        <f t="shared" si="23"/>
        <v>88.954344624447714</v>
      </c>
      <c r="BB28" s="142"/>
      <c r="BC28" s="102">
        <f t="shared" si="32"/>
        <v>94.059405940594047</v>
      </c>
      <c r="BD28" s="102">
        <f t="shared" si="24"/>
        <v>91.97952218430035</v>
      </c>
      <c r="BE28" s="102">
        <f t="shared" si="25"/>
        <v>96.006389776357821</v>
      </c>
    </row>
    <row r="29" spans="1:57" ht="15" customHeight="1" x14ac:dyDescent="0.2">
      <c r="A29" s="107" t="s">
        <v>93</v>
      </c>
      <c r="B29" s="263">
        <v>685</v>
      </c>
      <c r="C29" s="263">
        <v>341</v>
      </c>
      <c r="D29" s="263">
        <v>344</v>
      </c>
      <c r="E29" s="263"/>
      <c r="F29" s="263">
        <v>134</v>
      </c>
      <c r="G29" s="263">
        <v>68</v>
      </c>
      <c r="H29" s="263">
        <v>66</v>
      </c>
      <c r="I29" s="263"/>
      <c r="J29" s="263">
        <v>164</v>
      </c>
      <c r="K29" s="263">
        <v>85</v>
      </c>
      <c r="L29" s="263">
        <v>79</v>
      </c>
      <c r="M29" s="263"/>
      <c r="N29" s="263">
        <v>141</v>
      </c>
      <c r="O29" s="263">
        <v>68</v>
      </c>
      <c r="P29" s="263">
        <v>73</v>
      </c>
      <c r="Q29" s="263"/>
      <c r="R29" s="263">
        <v>91</v>
      </c>
      <c r="S29" s="263">
        <v>42</v>
      </c>
      <c r="T29" s="263">
        <v>49</v>
      </c>
      <c r="U29" s="263"/>
      <c r="V29" s="263">
        <v>72</v>
      </c>
      <c r="W29" s="263">
        <v>36</v>
      </c>
      <c r="X29" s="263">
        <v>36</v>
      </c>
      <c r="Y29" s="263"/>
      <c r="Z29" s="263">
        <v>83</v>
      </c>
      <c r="AA29" s="263">
        <v>42</v>
      </c>
      <c r="AB29" s="263">
        <v>41</v>
      </c>
      <c r="AD29" s="107" t="s">
        <v>93</v>
      </c>
      <c r="AE29" s="102">
        <f t="shared" si="26"/>
        <v>67.687747035573125</v>
      </c>
      <c r="AF29" s="102">
        <f t="shared" si="13"/>
        <v>62.915129151291517</v>
      </c>
      <c r="AG29" s="102">
        <f t="shared" si="13"/>
        <v>73.191489361702125</v>
      </c>
      <c r="AH29" s="142"/>
      <c r="AI29" s="102">
        <f t="shared" si="27"/>
        <v>53.6</v>
      </c>
      <c r="AJ29" s="102">
        <f t="shared" si="14"/>
        <v>50.746268656716417</v>
      </c>
      <c r="AK29" s="102">
        <f t="shared" si="15"/>
        <v>56.896551724137936</v>
      </c>
      <c r="AL29" s="105"/>
      <c r="AM29" s="102">
        <f t="shared" si="28"/>
        <v>58.992805755395686</v>
      </c>
      <c r="AN29" s="102">
        <f t="shared" si="16"/>
        <v>53.797468354430379</v>
      </c>
      <c r="AO29" s="102">
        <f t="shared" si="17"/>
        <v>65.833333333333329</v>
      </c>
      <c r="AP29" s="105"/>
      <c r="AQ29" s="102">
        <f t="shared" si="29"/>
        <v>80.571428571428569</v>
      </c>
      <c r="AR29" s="102">
        <f t="shared" si="18"/>
        <v>75.555555555555557</v>
      </c>
      <c r="AS29" s="102">
        <f t="shared" si="19"/>
        <v>85.882352941176464</v>
      </c>
      <c r="AT29" s="105"/>
      <c r="AU29" s="102">
        <f t="shared" si="30"/>
        <v>67.910447761194021</v>
      </c>
      <c r="AV29" s="102">
        <f t="shared" si="20"/>
        <v>60</v>
      </c>
      <c r="AW29" s="102">
        <f t="shared" si="21"/>
        <v>76.5625</v>
      </c>
      <c r="AX29" s="105"/>
      <c r="AY29" s="102">
        <f t="shared" si="31"/>
        <v>82.758620689655174</v>
      </c>
      <c r="AZ29" s="102">
        <f t="shared" si="22"/>
        <v>81.818181818181827</v>
      </c>
      <c r="BA29" s="102">
        <f t="shared" si="23"/>
        <v>83.720930232558146</v>
      </c>
      <c r="BB29" s="142"/>
      <c r="BC29" s="102">
        <f t="shared" si="32"/>
        <v>94.318181818181827</v>
      </c>
      <c r="BD29" s="102">
        <f t="shared" si="24"/>
        <v>91.304347826086953</v>
      </c>
      <c r="BE29" s="102">
        <f t="shared" si="25"/>
        <v>97.61904761904762</v>
      </c>
    </row>
    <row r="30" spans="1:57" ht="15" customHeight="1" x14ac:dyDescent="0.2">
      <c r="A30" s="107" t="s">
        <v>94</v>
      </c>
      <c r="B30" s="263">
        <v>1571</v>
      </c>
      <c r="C30" s="263">
        <v>738</v>
      </c>
      <c r="D30" s="263">
        <v>833</v>
      </c>
      <c r="E30" s="263"/>
      <c r="F30" s="263">
        <v>337</v>
      </c>
      <c r="G30" s="263">
        <v>159</v>
      </c>
      <c r="H30" s="263">
        <v>178</v>
      </c>
      <c r="I30" s="263"/>
      <c r="J30" s="263">
        <v>355</v>
      </c>
      <c r="K30" s="263">
        <v>165</v>
      </c>
      <c r="L30" s="263">
        <v>190</v>
      </c>
      <c r="M30" s="263"/>
      <c r="N30" s="263">
        <v>279</v>
      </c>
      <c r="O30" s="263">
        <v>120</v>
      </c>
      <c r="P30" s="263">
        <v>159</v>
      </c>
      <c r="Q30" s="263"/>
      <c r="R30" s="263">
        <v>228</v>
      </c>
      <c r="S30" s="263">
        <v>108</v>
      </c>
      <c r="T30" s="263">
        <v>120</v>
      </c>
      <c r="U30" s="263"/>
      <c r="V30" s="263">
        <v>162</v>
      </c>
      <c r="W30" s="263">
        <v>86</v>
      </c>
      <c r="X30" s="263">
        <v>76</v>
      </c>
      <c r="Y30" s="263"/>
      <c r="Z30" s="263">
        <v>210</v>
      </c>
      <c r="AA30" s="263">
        <v>100</v>
      </c>
      <c r="AB30" s="263">
        <v>110</v>
      </c>
      <c r="AD30" s="107" t="s">
        <v>94</v>
      </c>
      <c r="AE30" s="102">
        <f t="shared" si="26"/>
        <v>74.952290076335885</v>
      </c>
      <c r="AF30" s="102">
        <f t="shared" si="13"/>
        <v>70.893371757925067</v>
      </c>
      <c r="AG30" s="102">
        <f t="shared" si="13"/>
        <v>78.957345971563981</v>
      </c>
      <c r="AH30" s="142"/>
      <c r="AI30" s="102">
        <f t="shared" si="27"/>
        <v>74.72283813747228</v>
      </c>
      <c r="AJ30" s="102">
        <f t="shared" si="14"/>
        <v>69.73684210526315</v>
      </c>
      <c r="AK30" s="102">
        <f t="shared" si="15"/>
        <v>79.820627802690581</v>
      </c>
      <c r="AL30" s="105"/>
      <c r="AM30" s="102">
        <f t="shared" si="28"/>
        <v>72.154471544715449</v>
      </c>
      <c r="AN30" s="102">
        <f t="shared" si="16"/>
        <v>69.327731092436977</v>
      </c>
      <c r="AO30" s="102">
        <f t="shared" si="17"/>
        <v>74.803149606299215</v>
      </c>
      <c r="AP30" s="105"/>
      <c r="AQ30" s="102">
        <f t="shared" si="29"/>
        <v>71.907216494845358</v>
      </c>
      <c r="AR30" s="102">
        <f t="shared" si="18"/>
        <v>65.217391304347828</v>
      </c>
      <c r="AS30" s="102">
        <f t="shared" si="19"/>
        <v>77.941176470588232</v>
      </c>
      <c r="AT30" s="105"/>
      <c r="AU30" s="102">
        <f t="shared" si="30"/>
        <v>67.058823529411754</v>
      </c>
      <c r="AV30" s="102">
        <f t="shared" si="20"/>
        <v>61.363636363636367</v>
      </c>
      <c r="AW30" s="102">
        <f t="shared" si="21"/>
        <v>73.170731707317074</v>
      </c>
      <c r="AX30" s="105"/>
      <c r="AY30" s="102">
        <f t="shared" si="31"/>
        <v>87.096774193548384</v>
      </c>
      <c r="AZ30" s="102">
        <f t="shared" si="22"/>
        <v>87.755102040816325</v>
      </c>
      <c r="BA30" s="102">
        <f t="shared" si="23"/>
        <v>86.36363636363636</v>
      </c>
      <c r="BB30" s="142"/>
      <c r="BC30" s="102">
        <f t="shared" si="32"/>
        <v>87.86610878661088</v>
      </c>
      <c r="BD30" s="102">
        <f t="shared" si="24"/>
        <v>85.470085470085465</v>
      </c>
      <c r="BE30" s="102">
        <f t="shared" si="25"/>
        <v>90.163934426229503</v>
      </c>
    </row>
    <row r="31" spans="1:57" ht="15" customHeight="1" x14ac:dyDescent="0.2">
      <c r="A31" s="107" t="s">
        <v>95</v>
      </c>
      <c r="B31" s="263">
        <v>2160</v>
      </c>
      <c r="C31" s="263">
        <v>1052</v>
      </c>
      <c r="D31" s="263">
        <v>1108</v>
      </c>
      <c r="E31" s="263"/>
      <c r="F31" s="263">
        <v>403</v>
      </c>
      <c r="G31" s="263">
        <v>206</v>
      </c>
      <c r="H31" s="263">
        <v>197</v>
      </c>
      <c r="I31" s="263"/>
      <c r="J31" s="263">
        <v>381</v>
      </c>
      <c r="K31" s="263">
        <v>176</v>
      </c>
      <c r="L31" s="263">
        <v>205</v>
      </c>
      <c r="M31" s="263"/>
      <c r="N31" s="263">
        <v>437</v>
      </c>
      <c r="O31" s="263">
        <v>224</v>
      </c>
      <c r="P31" s="263">
        <v>213</v>
      </c>
      <c r="Q31" s="263"/>
      <c r="R31" s="263">
        <v>285</v>
      </c>
      <c r="S31" s="263">
        <v>124</v>
      </c>
      <c r="T31" s="263">
        <v>161</v>
      </c>
      <c r="U31" s="263"/>
      <c r="V31" s="263">
        <v>307</v>
      </c>
      <c r="W31" s="263">
        <v>153</v>
      </c>
      <c r="X31" s="263">
        <v>154</v>
      </c>
      <c r="Y31" s="263"/>
      <c r="Z31" s="263">
        <v>347</v>
      </c>
      <c r="AA31" s="263">
        <v>169</v>
      </c>
      <c r="AB31" s="263">
        <v>178</v>
      </c>
      <c r="AD31" s="107" t="s">
        <v>95</v>
      </c>
      <c r="AE31" s="102">
        <f t="shared" si="26"/>
        <v>79.55801104972376</v>
      </c>
      <c r="AF31" s="102">
        <f t="shared" ref="AF31:AF41" si="33">+C31/(C31+C77)*100</f>
        <v>73.310104529616723</v>
      </c>
      <c r="AG31" s="102">
        <f t="shared" ref="AG31:AG41" si="34">+D31/(D31+D77)*100</f>
        <v>86.5625</v>
      </c>
      <c r="AH31" s="142"/>
      <c r="AI31" s="102">
        <f t="shared" si="27"/>
        <v>80.600000000000009</v>
      </c>
      <c r="AJ31" s="102">
        <f t="shared" si="14"/>
        <v>77.153558052434462</v>
      </c>
      <c r="AK31" s="102">
        <f t="shared" si="15"/>
        <v>84.549356223175963</v>
      </c>
      <c r="AL31" s="105"/>
      <c r="AM31" s="102">
        <f t="shared" si="28"/>
        <v>74.55968688845401</v>
      </c>
      <c r="AN31" s="102">
        <f t="shared" si="16"/>
        <v>65.671641791044777</v>
      </c>
      <c r="AO31" s="102">
        <f t="shared" si="17"/>
        <v>84.362139917695472</v>
      </c>
      <c r="AP31" s="105"/>
      <c r="AQ31" s="102">
        <f t="shared" si="29"/>
        <v>86.193293885601577</v>
      </c>
      <c r="AR31" s="102">
        <f t="shared" si="18"/>
        <v>82.656826568265686</v>
      </c>
      <c r="AS31" s="102">
        <f t="shared" si="19"/>
        <v>90.254237288135599</v>
      </c>
      <c r="AT31" s="105"/>
      <c r="AU31" s="102">
        <f t="shared" si="30"/>
        <v>62.913907284768214</v>
      </c>
      <c r="AV31" s="102">
        <f t="shared" si="20"/>
        <v>51.666666666666671</v>
      </c>
      <c r="AW31" s="102">
        <f t="shared" si="21"/>
        <v>75.586854460093903</v>
      </c>
      <c r="AX31" s="105"/>
      <c r="AY31" s="102">
        <f t="shared" si="31"/>
        <v>83.197831978319783</v>
      </c>
      <c r="AZ31" s="102">
        <f t="shared" si="22"/>
        <v>75.369458128078819</v>
      </c>
      <c r="BA31" s="102">
        <f t="shared" si="23"/>
        <v>92.771084337349393</v>
      </c>
      <c r="BB31" s="142"/>
      <c r="BC31" s="102">
        <f t="shared" si="32"/>
        <v>92.533333333333331</v>
      </c>
      <c r="BD31" s="102">
        <f t="shared" si="24"/>
        <v>90.86021505376344</v>
      </c>
      <c r="BE31" s="102">
        <f t="shared" si="25"/>
        <v>94.179894179894177</v>
      </c>
    </row>
    <row r="32" spans="1:57" ht="15" customHeight="1" x14ac:dyDescent="0.2">
      <c r="A32" s="107" t="s">
        <v>96</v>
      </c>
      <c r="B32" s="263">
        <v>1982</v>
      </c>
      <c r="C32" s="263">
        <v>955</v>
      </c>
      <c r="D32" s="263">
        <v>1027</v>
      </c>
      <c r="E32" s="263"/>
      <c r="F32" s="263">
        <v>438</v>
      </c>
      <c r="G32" s="263">
        <v>216</v>
      </c>
      <c r="H32" s="263">
        <v>222</v>
      </c>
      <c r="I32" s="263"/>
      <c r="J32" s="263">
        <v>410</v>
      </c>
      <c r="K32" s="263">
        <v>200</v>
      </c>
      <c r="L32" s="263">
        <v>210</v>
      </c>
      <c r="M32" s="263"/>
      <c r="N32" s="263">
        <v>390</v>
      </c>
      <c r="O32" s="263">
        <v>189</v>
      </c>
      <c r="P32" s="263">
        <v>201</v>
      </c>
      <c r="Q32" s="263"/>
      <c r="R32" s="263">
        <v>262</v>
      </c>
      <c r="S32" s="263">
        <v>128</v>
      </c>
      <c r="T32" s="263">
        <v>134</v>
      </c>
      <c r="U32" s="263"/>
      <c r="V32" s="263">
        <v>206</v>
      </c>
      <c r="W32" s="263">
        <v>89</v>
      </c>
      <c r="X32" s="263">
        <v>117</v>
      </c>
      <c r="Y32" s="263"/>
      <c r="Z32" s="263">
        <v>276</v>
      </c>
      <c r="AA32" s="263">
        <v>133</v>
      </c>
      <c r="AB32" s="263">
        <v>143</v>
      </c>
      <c r="AD32" s="107" t="s">
        <v>96</v>
      </c>
      <c r="AE32" s="102">
        <f t="shared" si="26"/>
        <v>69.083304287208094</v>
      </c>
      <c r="AF32" s="102">
        <f t="shared" si="33"/>
        <v>64.180107526881727</v>
      </c>
      <c r="AG32" s="102">
        <f t="shared" si="34"/>
        <v>74.366401158580743</v>
      </c>
      <c r="AH32" s="142"/>
      <c r="AI32" s="102">
        <f t="shared" si="27"/>
        <v>73.366834170854261</v>
      </c>
      <c r="AJ32" s="102">
        <f t="shared" si="14"/>
        <v>68.35443037974683</v>
      </c>
      <c r="AK32" s="102">
        <f t="shared" si="15"/>
        <v>79.003558718861214</v>
      </c>
      <c r="AL32" s="105"/>
      <c r="AM32" s="102">
        <f t="shared" si="28"/>
        <v>71.428571428571431</v>
      </c>
      <c r="AN32" s="102">
        <f t="shared" si="16"/>
        <v>66.44518272425249</v>
      </c>
      <c r="AO32" s="102">
        <f t="shared" si="17"/>
        <v>76.923076923076934</v>
      </c>
      <c r="AP32" s="105"/>
      <c r="AQ32" s="102">
        <f t="shared" si="29"/>
        <v>77.534791252485093</v>
      </c>
      <c r="AR32" s="102">
        <f t="shared" si="18"/>
        <v>75</v>
      </c>
      <c r="AS32" s="102">
        <f t="shared" si="19"/>
        <v>80.079681274900395</v>
      </c>
      <c r="AT32" s="105"/>
      <c r="AU32" s="102">
        <f t="shared" si="30"/>
        <v>53.688524590163937</v>
      </c>
      <c r="AV32" s="102">
        <f t="shared" si="20"/>
        <v>52.244897959183675</v>
      </c>
      <c r="AW32" s="102">
        <f t="shared" si="21"/>
        <v>55.144032921810705</v>
      </c>
      <c r="AX32" s="105"/>
      <c r="AY32" s="102">
        <f t="shared" si="31"/>
        <v>59.195402298850574</v>
      </c>
      <c r="AZ32" s="102">
        <f t="shared" si="22"/>
        <v>47.8494623655914</v>
      </c>
      <c r="BA32" s="102">
        <f t="shared" si="23"/>
        <v>72.222222222222214</v>
      </c>
      <c r="BB32" s="142"/>
      <c r="BC32" s="102">
        <f t="shared" si="32"/>
        <v>76.880222841225631</v>
      </c>
      <c r="BD32" s="102">
        <f t="shared" si="24"/>
        <v>70.744680851063833</v>
      </c>
      <c r="BE32" s="102">
        <f t="shared" si="25"/>
        <v>83.62573099415205</v>
      </c>
    </row>
    <row r="33" spans="1:60" ht="15" customHeight="1" x14ac:dyDescent="0.2">
      <c r="A33" s="107" t="s">
        <v>97</v>
      </c>
      <c r="B33" s="263">
        <v>1408</v>
      </c>
      <c r="C33" s="263">
        <v>663</v>
      </c>
      <c r="D33" s="263">
        <v>745</v>
      </c>
      <c r="E33" s="263"/>
      <c r="F33" s="263">
        <v>272</v>
      </c>
      <c r="G33" s="263">
        <v>130</v>
      </c>
      <c r="H33" s="263">
        <v>142</v>
      </c>
      <c r="I33" s="263"/>
      <c r="J33" s="263">
        <v>265</v>
      </c>
      <c r="K33" s="263">
        <v>131</v>
      </c>
      <c r="L33" s="263">
        <v>134</v>
      </c>
      <c r="M33" s="263"/>
      <c r="N33" s="263">
        <v>272</v>
      </c>
      <c r="O33" s="263">
        <v>116</v>
      </c>
      <c r="P33" s="263">
        <v>156</v>
      </c>
      <c r="Q33" s="263"/>
      <c r="R33" s="263">
        <v>212</v>
      </c>
      <c r="S33" s="263">
        <v>107</v>
      </c>
      <c r="T33" s="263">
        <v>105</v>
      </c>
      <c r="U33" s="263"/>
      <c r="V33" s="263">
        <v>191</v>
      </c>
      <c r="W33" s="263">
        <v>86</v>
      </c>
      <c r="X33" s="263">
        <v>105</v>
      </c>
      <c r="Y33" s="263"/>
      <c r="Z33" s="263">
        <v>196</v>
      </c>
      <c r="AA33" s="263">
        <v>93</v>
      </c>
      <c r="AB33" s="263">
        <v>103</v>
      </c>
      <c r="AD33" s="107" t="s">
        <v>97</v>
      </c>
      <c r="AE33" s="102">
        <f t="shared" si="26"/>
        <v>86.539643515673021</v>
      </c>
      <c r="AF33" s="102">
        <f t="shared" si="33"/>
        <v>82.668329177057359</v>
      </c>
      <c r="AG33" s="102">
        <f t="shared" si="34"/>
        <v>90.303030303030312</v>
      </c>
      <c r="AH33" s="142"/>
      <c r="AI33" s="102">
        <f t="shared" si="27"/>
        <v>84.210526315789465</v>
      </c>
      <c r="AJ33" s="102">
        <f t="shared" si="14"/>
        <v>83.333333333333343</v>
      </c>
      <c r="AK33" s="102">
        <f t="shared" si="15"/>
        <v>85.029940119760482</v>
      </c>
      <c r="AL33" s="105"/>
      <c r="AM33" s="102">
        <f t="shared" si="28"/>
        <v>82.8125</v>
      </c>
      <c r="AN33" s="102">
        <f t="shared" si="16"/>
        <v>79.878048780487802</v>
      </c>
      <c r="AO33" s="102">
        <f t="shared" si="17"/>
        <v>85.897435897435898</v>
      </c>
      <c r="AP33" s="105"/>
      <c r="AQ33" s="102">
        <f t="shared" si="29"/>
        <v>85.266457680250781</v>
      </c>
      <c r="AR33" s="102">
        <f t="shared" si="18"/>
        <v>78.911564625850332</v>
      </c>
      <c r="AS33" s="102">
        <f t="shared" si="19"/>
        <v>90.697674418604649</v>
      </c>
      <c r="AT33" s="105"/>
      <c r="AU33" s="102">
        <f t="shared" si="30"/>
        <v>87.603305785123965</v>
      </c>
      <c r="AV33" s="102">
        <f t="shared" si="20"/>
        <v>82.307692307692307</v>
      </c>
      <c r="AW33" s="102">
        <f t="shared" si="21"/>
        <v>93.75</v>
      </c>
      <c r="AX33" s="105"/>
      <c r="AY33" s="102">
        <f t="shared" si="31"/>
        <v>90.094339622641513</v>
      </c>
      <c r="AZ33" s="102">
        <f t="shared" si="22"/>
        <v>85.148514851485146</v>
      </c>
      <c r="BA33" s="102">
        <f t="shared" si="23"/>
        <v>94.594594594594597</v>
      </c>
      <c r="BB33" s="142"/>
      <c r="BC33" s="102">
        <f t="shared" si="32"/>
        <v>92.890995260663516</v>
      </c>
      <c r="BD33" s="102">
        <f t="shared" si="24"/>
        <v>89.423076923076934</v>
      </c>
      <c r="BE33" s="102">
        <f t="shared" si="25"/>
        <v>96.261682242990659</v>
      </c>
    </row>
    <row r="34" spans="1:60" ht="15" customHeight="1" x14ac:dyDescent="0.2">
      <c r="A34" s="107" t="s">
        <v>98</v>
      </c>
      <c r="B34" s="263">
        <v>1427</v>
      </c>
      <c r="C34" s="263">
        <v>701</v>
      </c>
      <c r="D34" s="263">
        <v>726</v>
      </c>
      <c r="E34" s="263"/>
      <c r="F34" s="263">
        <v>291</v>
      </c>
      <c r="G34" s="263">
        <v>150</v>
      </c>
      <c r="H34" s="263">
        <v>141</v>
      </c>
      <c r="I34" s="263"/>
      <c r="J34" s="263">
        <v>268</v>
      </c>
      <c r="K34" s="263">
        <v>138</v>
      </c>
      <c r="L34" s="263">
        <v>130</v>
      </c>
      <c r="M34" s="263"/>
      <c r="N34" s="263">
        <v>285</v>
      </c>
      <c r="O34" s="263">
        <v>139</v>
      </c>
      <c r="P34" s="263">
        <v>146</v>
      </c>
      <c r="Q34" s="263"/>
      <c r="R34" s="263">
        <v>216</v>
      </c>
      <c r="S34" s="263">
        <v>96</v>
      </c>
      <c r="T34" s="263">
        <v>120</v>
      </c>
      <c r="U34" s="263"/>
      <c r="V34" s="263">
        <v>170</v>
      </c>
      <c r="W34" s="263">
        <v>86</v>
      </c>
      <c r="X34" s="263">
        <v>84</v>
      </c>
      <c r="Y34" s="263"/>
      <c r="Z34" s="263">
        <v>197</v>
      </c>
      <c r="AA34" s="263">
        <v>92</v>
      </c>
      <c r="AB34" s="263">
        <v>105</v>
      </c>
      <c r="AD34" s="107" t="s">
        <v>98</v>
      </c>
      <c r="AE34" s="102">
        <f t="shared" si="26"/>
        <v>72.107124810510356</v>
      </c>
      <c r="AF34" s="102">
        <f t="shared" si="33"/>
        <v>68.590998043052849</v>
      </c>
      <c r="AG34" s="102">
        <f t="shared" si="34"/>
        <v>75.862068965517238</v>
      </c>
      <c r="AH34" s="142"/>
      <c r="AI34" s="102">
        <f t="shared" si="27"/>
        <v>70.975609756097555</v>
      </c>
      <c r="AJ34" s="102">
        <f t="shared" si="14"/>
        <v>70.422535211267601</v>
      </c>
      <c r="AK34" s="102">
        <f t="shared" si="15"/>
        <v>71.573604060913709</v>
      </c>
      <c r="AL34" s="105"/>
      <c r="AM34" s="102">
        <f t="shared" si="28"/>
        <v>66.009852216748769</v>
      </c>
      <c r="AN34" s="102">
        <f t="shared" si="16"/>
        <v>64.186046511627907</v>
      </c>
      <c r="AO34" s="102">
        <f t="shared" si="17"/>
        <v>68.062827225130889</v>
      </c>
      <c r="AP34" s="105"/>
      <c r="AQ34" s="102">
        <f t="shared" si="29"/>
        <v>78.296703296703299</v>
      </c>
      <c r="AR34" s="102">
        <f t="shared" si="18"/>
        <v>71.282051282051285</v>
      </c>
      <c r="AS34" s="102">
        <f t="shared" si="19"/>
        <v>86.390532544378701</v>
      </c>
      <c r="AT34" s="105"/>
      <c r="AU34" s="102">
        <f t="shared" si="30"/>
        <v>63.716814159292035</v>
      </c>
      <c r="AV34" s="102">
        <f t="shared" si="20"/>
        <v>55.49132947976878</v>
      </c>
      <c r="AW34" s="102">
        <f t="shared" si="21"/>
        <v>72.289156626506028</v>
      </c>
      <c r="AX34" s="105"/>
      <c r="AY34" s="102">
        <f t="shared" si="31"/>
        <v>71.729957805907176</v>
      </c>
      <c r="AZ34" s="102">
        <f t="shared" si="22"/>
        <v>71.666666666666671</v>
      </c>
      <c r="BA34" s="102">
        <f t="shared" si="23"/>
        <v>71.794871794871796</v>
      </c>
      <c r="BB34" s="142"/>
      <c r="BC34" s="102">
        <f t="shared" si="32"/>
        <v>88.340807174887885</v>
      </c>
      <c r="BD34" s="102">
        <f t="shared" si="24"/>
        <v>86.79245283018868</v>
      </c>
      <c r="BE34" s="102">
        <f t="shared" si="25"/>
        <v>89.743589743589752</v>
      </c>
    </row>
    <row r="35" spans="1:60" ht="15" customHeight="1" x14ac:dyDescent="0.2">
      <c r="A35" s="107" t="s">
        <v>99</v>
      </c>
      <c r="B35" s="263">
        <v>3701</v>
      </c>
      <c r="C35" s="263">
        <v>1803</v>
      </c>
      <c r="D35" s="263">
        <v>1898</v>
      </c>
      <c r="E35" s="263"/>
      <c r="F35" s="263">
        <v>827</v>
      </c>
      <c r="G35" s="263">
        <v>375</v>
      </c>
      <c r="H35" s="263">
        <v>452</v>
      </c>
      <c r="I35" s="263"/>
      <c r="J35" s="263">
        <v>797</v>
      </c>
      <c r="K35" s="263">
        <v>413</v>
      </c>
      <c r="L35" s="263">
        <v>384</v>
      </c>
      <c r="M35" s="263"/>
      <c r="N35" s="263">
        <v>690</v>
      </c>
      <c r="O35" s="263">
        <v>315</v>
      </c>
      <c r="P35" s="263">
        <v>375</v>
      </c>
      <c r="Q35" s="263"/>
      <c r="R35" s="263">
        <v>523</v>
      </c>
      <c r="S35" s="263">
        <v>273</v>
      </c>
      <c r="T35" s="263">
        <v>250</v>
      </c>
      <c r="U35" s="263"/>
      <c r="V35" s="263">
        <v>439</v>
      </c>
      <c r="W35" s="263">
        <v>226</v>
      </c>
      <c r="X35" s="263">
        <v>213</v>
      </c>
      <c r="Y35" s="263"/>
      <c r="Z35" s="263">
        <v>425</v>
      </c>
      <c r="AA35" s="263">
        <v>201</v>
      </c>
      <c r="AB35" s="263">
        <v>224</v>
      </c>
      <c r="AD35" s="107" t="s">
        <v>99</v>
      </c>
      <c r="AE35" s="102">
        <f t="shared" si="26"/>
        <v>82.281013783903958</v>
      </c>
      <c r="AF35" s="102">
        <f t="shared" si="33"/>
        <v>78.76802096985584</v>
      </c>
      <c r="AG35" s="102">
        <f t="shared" si="34"/>
        <v>85.921231326392032</v>
      </c>
      <c r="AH35" s="142"/>
      <c r="AI35" s="102">
        <f t="shared" si="27"/>
        <v>85.345717234262125</v>
      </c>
      <c r="AJ35" s="102">
        <f t="shared" si="14"/>
        <v>80.472103004291853</v>
      </c>
      <c r="AK35" s="102">
        <f t="shared" si="15"/>
        <v>89.860834990059644</v>
      </c>
      <c r="AL35" s="105"/>
      <c r="AM35" s="102">
        <f t="shared" si="28"/>
        <v>77.756097560975618</v>
      </c>
      <c r="AN35" s="102">
        <f t="shared" si="16"/>
        <v>75.364963503649633</v>
      </c>
      <c r="AO35" s="102">
        <f t="shared" si="17"/>
        <v>80.503144654088061</v>
      </c>
      <c r="AP35" s="105"/>
      <c r="AQ35" s="102">
        <f t="shared" si="29"/>
        <v>83.232810615199043</v>
      </c>
      <c r="AR35" s="102">
        <f t="shared" si="18"/>
        <v>77.58620689655173</v>
      </c>
      <c r="AS35" s="102">
        <f t="shared" si="19"/>
        <v>88.652482269503537</v>
      </c>
      <c r="AT35" s="105"/>
      <c r="AU35" s="102">
        <f t="shared" si="30"/>
        <v>81.71875</v>
      </c>
      <c r="AV35" s="102">
        <f t="shared" si="20"/>
        <v>81.492537313432834</v>
      </c>
      <c r="AW35" s="102">
        <f t="shared" si="21"/>
        <v>81.967213114754102</v>
      </c>
      <c r="AX35" s="105"/>
      <c r="AY35" s="102">
        <f t="shared" si="31"/>
        <v>81.750465549348235</v>
      </c>
      <c r="AZ35" s="102">
        <f t="shared" si="22"/>
        <v>79.020979020979027</v>
      </c>
      <c r="BA35" s="102">
        <f t="shared" si="23"/>
        <v>84.860557768924309</v>
      </c>
      <c r="BB35" s="142"/>
      <c r="BC35" s="102">
        <f t="shared" si="32"/>
        <v>85.341365461847388</v>
      </c>
      <c r="BD35" s="102">
        <f t="shared" si="24"/>
        <v>81.048387096774192</v>
      </c>
      <c r="BE35" s="102">
        <f t="shared" si="25"/>
        <v>89.600000000000009</v>
      </c>
    </row>
    <row r="36" spans="1:60" ht="15" customHeight="1" x14ac:dyDescent="0.2">
      <c r="A36" s="107" t="s">
        <v>100</v>
      </c>
      <c r="B36" s="263">
        <v>2942</v>
      </c>
      <c r="C36" s="263">
        <v>1494</v>
      </c>
      <c r="D36" s="263">
        <v>1448</v>
      </c>
      <c r="E36" s="263"/>
      <c r="F36" s="263">
        <v>656</v>
      </c>
      <c r="G36" s="263">
        <v>320</v>
      </c>
      <c r="H36" s="263">
        <v>336</v>
      </c>
      <c r="I36" s="263"/>
      <c r="J36" s="263">
        <v>647</v>
      </c>
      <c r="K36" s="263">
        <v>344</v>
      </c>
      <c r="L36" s="263">
        <v>303</v>
      </c>
      <c r="M36" s="263"/>
      <c r="N36" s="263">
        <v>543</v>
      </c>
      <c r="O36" s="263">
        <v>291</v>
      </c>
      <c r="P36" s="263">
        <v>252</v>
      </c>
      <c r="Q36" s="263"/>
      <c r="R36" s="263">
        <v>434</v>
      </c>
      <c r="S36" s="263">
        <v>212</v>
      </c>
      <c r="T36" s="263">
        <v>222</v>
      </c>
      <c r="U36" s="263"/>
      <c r="V36" s="263">
        <v>339</v>
      </c>
      <c r="W36" s="263">
        <v>171</v>
      </c>
      <c r="X36" s="263">
        <v>168</v>
      </c>
      <c r="Y36" s="263"/>
      <c r="Z36" s="263">
        <v>323</v>
      </c>
      <c r="AA36" s="263">
        <v>156</v>
      </c>
      <c r="AB36" s="263">
        <v>167</v>
      </c>
      <c r="AD36" s="107" t="s">
        <v>100</v>
      </c>
      <c r="AE36" s="102">
        <f t="shared" si="26"/>
        <v>79.664229623612243</v>
      </c>
      <c r="AF36" s="102">
        <f t="shared" si="33"/>
        <v>78.672985781990519</v>
      </c>
      <c r="AG36" s="102">
        <f t="shared" si="34"/>
        <v>80.713489409141587</v>
      </c>
      <c r="AH36" s="142"/>
      <c r="AI36" s="102">
        <f t="shared" si="27"/>
        <v>76.19047619047619</v>
      </c>
      <c r="AJ36" s="102">
        <f t="shared" si="14"/>
        <v>73.563218390804593</v>
      </c>
      <c r="AK36" s="102">
        <f t="shared" si="15"/>
        <v>78.873239436619713</v>
      </c>
      <c r="AL36" s="105"/>
      <c r="AM36" s="102">
        <f t="shared" si="28"/>
        <v>78.140096618357489</v>
      </c>
      <c r="AN36" s="102">
        <f t="shared" si="16"/>
        <v>80.186480186480196</v>
      </c>
      <c r="AO36" s="102">
        <f t="shared" si="17"/>
        <v>75.939849624060145</v>
      </c>
      <c r="AP36" s="105"/>
      <c r="AQ36" s="102">
        <f t="shared" si="29"/>
        <v>80.563798219584569</v>
      </c>
      <c r="AR36" s="102">
        <f t="shared" si="18"/>
        <v>80.833333333333329</v>
      </c>
      <c r="AS36" s="102">
        <f t="shared" si="19"/>
        <v>80.254777070063696</v>
      </c>
      <c r="AT36" s="105"/>
      <c r="AU36" s="102">
        <f t="shared" si="30"/>
        <v>78.48101265822784</v>
      </c>
      <c r="AV36" s="102">
        <f t="shared" si="20"/>
        <v>76.53429602888086</v>
      </c>
      <c r="AW36" s="102">
        <f t="shared" si="21"/>
        <v>80.434782608695656</v>
      </c>
      <c r="AX36" s="105"/>
      <c r="AY36" s="102">
        <f t="shared" si="31"/>
        <v>79.205607476635507</v>
      </c>
      <c r="AZ36" s="102">
        <f t="shared" si="22"/>
        <v>76.681614349775785</v>
      </c>
      <c r="BA36" s="102">
        <f t="shared" si="23"/>
        <v>81.951219512195124</v>
      </c>
      <c r="BB36" s="142"/>
      <c r="BC36" s="102">
        <f t="shared" si="32"/>
        <v>92.550143266475644</v>
      </c>
      <c r="BD36" s="102">
        <f t="shared" si="24"/>
        <v>89.142857142857139</v>
      </c>
      <c r="BE36" s="102">
        <f t="shared" si="25"/>
        <v>95.977011494252878</v>
      </c>
    </row>
    <row r="37" spans="1:60" ht="15" customHeight="1" x14ac:dyDescent="0.2">
      <c r="A37" s="107" t="s">
        <v>101</v>
      </c>
      <c r="B37" s="263">
        <v>929</v>
      </c>
      <c r="C37" s="263">
        <v>467</v>
      </c>
      <c r="D37" s="263">
        <v>462</v>
      </c>
      <c r="E37" s="263"/>
      <c r="F37" s="263">
        <v>192</v>
      </c>
      <c r="G37" s="263">
        <v>91</v>
      </c>
      <c r="H37" s="263">
        <v>101</v>
      </c>
      <c r="I37" s="263"/>
      <c r="J37" s="263">
        <v>228</v>
      </c>
      <c r="K37" s="263">
        <v>126</v>
      </c>
      <c r="L37" s="263">
        <v>102</v>
      </c>
      <c r="M37" s="263"/>
      <c r="N37" s="263">
        <v>168</v>
      </c>
      <c r="O37" s="263">
        <v>75</v>
      </c>
      <c r="P37" s="263">
        <v>93</v>
      </c>
      <c r="Q37" s="263"/>
      <c r="R37" s="263">
        <v>163</v>
      </c>
      <c r="S37" s="263">
        <v>84</v>
      </c>
      <c r="T37" s="263">
        <v>79</v>
      </c>
      <c r="U37" s="263"/>
      <c r="V37" s="263">
        <v>89</v>
      </c>
      <c r="W37" s="263">
        <v>44</v>
      </c>
      <c r="X37" s="263">
        <v>45</v>
      </c>
      <c r="Y37" s="263"/>
      <c r="Z37" s="263">
        <v>89</v>
      </c>
      <c r="AA37" s="263">
        <v>47</v>
      </c>
      <c r="AB37" s="263">
        <v>42</v>
      </c>
      <c r="AD37" s="107" t="s">
        <v>101</v>
      </c>
      <c r="AE37" s="102">
        <f t="shared" si="26"/>
        <v>79.742489270386258</v>
      </c>
      <c r="AF37" s="102">
        <f t="shared" si="33"/>
        <v>76.307189542483655</v>
      </c>
      <c r="AG37" s="102">
        <f t="shared" si="34"/>
        <v>83.544303797468359</v>
      </c>
      <c r="AH37" s="142"/>
      <c r="AI37" s="102">
        <f t="shared" si="27"/>
        <v>79.338842975206617</v>
      </c>
      <c r="AJ37" s="102">
        <f t="shared" si="14"/>
        <v>75.206611570247944</v>
      </c>
      <c r="AK37" s="102">
        <f t="shared" si="15"/>
        <v>83.471074380165291</v>
      </c>
      <c r="AL37" s="105"/>
      <c r="AM37" s="102">
        <f t="shared" si="28"/>
        <v>77.815699658703068</v>
      </c>
      <c r="AN37" s="102">
        <f t="shared" si="16"/>
        <v>78.75</v>
      </c>
      <c r="AO37" s="102">
        <f t="shared" si="17"/>
        <v>76.691729323308266</v>
      </c>
      <c r="AP37" s="105"/>
      <c r="AQ37" s="102">
        <f t="shared" si="29"/>
        <v>74.008810572687224</v>
      </c>
      <c r="AR37" s="102">
        <f t="shared" si="18"/>
        <v>64.102564102564102</v>
      </c>
      <c r="AS37" s="102">
        <f t="shared" si="19"/>
        <v>84.545454545454547</v>
      </c>
      <c r="AT37" s="105"/>
      <c r="AU37" s="102">
        <f t="shared" si="30"/>
        <v>81.5</v>
      </c>
      <c r="AV37" s="102">
        <f t="shared" si="20"/>
        <v>78.504672897196258</v>
      </c>
      <c r="AW37" s="102">
        <f t="shared" si="21"/>
        <v>84.946236559139791</v>
      </c>
      <c r="AX37" s="105"/>
      <c r="AY37" s="102">
        <f t="shared" si="31"/>
        <v>80.909090909090907</v>
      </c>
      <c r="AZ37" s="102">
        <f t="shared" si="22"/>
        <v>77.192982456140342</v>
      </c>
      <c r="BA37" s="102">
        <f t="shared" si="23"/>
        <v>84.905660377358487</v>
      </c>
      <c r="BB37" s="142"/>
      <c r="BC37" s="102">
        <f t="shared" si="32"/>
        <v>95.6989247311828</v>
      </c>
      <c r="BD37" s="102">
        <f t="shared" si="24"/>
        <v>94</v>
      </c>
      <c r="BE37" s="102">
        <f t="shared" si="25"/>
        <v>97.674418604651152</v>
      </c>
    </row>
    <row r="38" spans="1:60" ht="15" customHeight="1" x14ac:dyDescent="0.2">
      <c r="A38" s="107" t="s">
        <v>102</v>
      </c>
      <c r="B38" s="263">
        <v>884</v>
      </c>
      <c r="C38" s="263">
        <v>418</v>
      </c>
      <c r="D38" s="263">
        <v>466</v>
      </c>
      <c r="E38" s="263"/>
      <c r="F38" s="263">
        <v>188</v>
      </c>
      <c r="G38" s="263">
        <v>94</v>
      </c>
      <c r="H38" s="263">
        <v>94</v>
      </c>
      <c r="I38" s="263"/>
      <c r="J38" s="263">
        <v>190</v>
      </c>
      <c r="K38" s="263">
        <v>101</v>
      </c>
      <c r="L38" s="263">
        <v>89</v>
      </c>
      <c r="M38" s="263"/>
      <c r="N38" s="263">
        <v>147</v>
      </c>
      <c r="O38" s="263">
        <v>65</v>
      </c>
      <c r="P38" s="263">
        <v>82</v>
      </c>
      <c r="Q38" s="263"/>
      <c r="R38" s="263">
        <v>127</v>
      </c>
      <c r="S38" s="263">
        <v>51</v>
      </c>
      <c r="T38" s="263">
        <v>76</v>
      </c>
      <c r="U38" s="263"/>
      <c r="V38" s="263">
        <v>129</v>
      </c>
      <c r="W38" s="263">
        <v>59</v>
      </c>
      <c r="X38" s="263">
        <v>70</v>
      </c>
      <c r="Y38" s="263"/>
      <c r="Z38" s="263">
        <v>103</v>
      </c>
      <c r="AA38" s="263">
        <v>48</v>
      </c>
      <c r="AB38" s="263">
        <v>55</v>
      </c>
      <c r="AD38" s="107" t="s">
        <v>102</v>
      </c>
      <c r="AE38" s="102">
        <f t="shared" si="26"/>
        <v>65.433012583271648</v>
      </c>
      <c r="AF38" s="102">
        <f t="shared" si="33"/>
        <v>59.714285714285722</v>
      </c>
      <c r="AG38" s="102">
        <f t="shared" si="34"/>
        <v>71.582181259600617</v>
      </c>
      <c r="AH38" s="142"/>
      <c r="AI38" s="102">
        <f t="shared" si="27"/>
        <v>58.934169278996862</v>
      </c>
      <c r="AJ38" s="102">
        <f t="shared" si="14"/>
        <v>55.952380952380956</v>
      </c>
      <c r="AK38" s="102">
        <f t="shared" si="15"/>
        <v>62.251655629139066</v>
      </c>
      <c r="AL38" s="105"/>
      <c r="AM38" s="102">
        <f t="shared" si="28"/>
        <v>58.103975535168196</v>
      </c>
      <c r="AN38" s="102">
        <f t="shared" si="16"/>
        <v>51.794871794871803</v>
      </c>
      <c r="AO38" s="102">
        <f t="shared" si="17"/>
        <v>67.424242424242422</v>
      </c>
      <c r="AP38" s="105"/>
      <c r="AQ38" s="102">
        <f t="shared" si="29"/>
        <v>56.106870229007633</v>
      </c>
      <c r="AR38" s="102">
        <f t="shared" si="18"/>
        <v>51.587301587301596</v>
      </c>
      <c r="AS38" s="102">
        <f t="shared" si="19"/>
        <v>60.294117647058819</v>
      </c>
      <c r="AT38" s="105"/>
      <c r="AU38" s="102">
        <f t="shared" si="30"/>
        <v>76.969696969696969</v>
      </c>
      <c r="AV38" s="102">
        <f t="shared" si="20"/>
        <v>68.918918918918919</v>
      </c>
      <c r="AW38" s="102">
        <f t="shared" si="21"/>
        <v>83.516483516483518</v>
      </c>
      <c r="AX38" s="105"/>
      <c r="AY38" s="102">
        <f t="shared" si="31"/>
        <v>87.162162162162161</v>
      </c>
      <c r="AZ38" s="102">
        <f t="shared" si="22"/>
        <v>81.944444444444443</v>
      </c>
      <c r="BA38" s="102">
        <f t="shared" si="23"/>
        <v>92.10526315789474</v>
      </c>
      <c r="BB38" s="142"/>
      <c r="BC38" s="102">
        <f t="shared" si="32"/>
        <v>79.230769230769226</v>
      </c>
      <c r="BD38" s="102">
        <f t="shared" si="24"/>
        <v>73.846153846153854</v>
      </c>
      <c r="BE38" s="102">
        <f t="shared" si="25"/>
        <v>84.615384615384613</v>
      </c>
    </row>
    <row r="39" spans="1:60" ht="15" customHeight="1" x14ac:dyDescent="0.2">
      <c r="A39" s="107" t="s">
        <v>103</v>
      </c>
      <c r="B39" s="263">
        <v>3337</v>
      </c>
      <c r="C39" s="263">
        <v>1474</v>
      </c>
      <c r="D39" s="263">
        <v>1863</v>
      </c>
      <c r="E39" s="263"/>
      <c r="F39" s="263">
        <v>636</v>
      </c>
      <c r="G39" s="263">
        <v>274</v>
      </c>
      <c r="H39" s="263">
        <v>362</v>
      </c>
      <c r="I39" s="263"/>
      <c r="J39" s="263">
        <v>715</v>
      </c>
      <c r="K39" s="263">
        <v>322</v>
      </c>
      <c r="L39" s="263">
        <v>393</v>
      </c>
      <c r="M39" s="263"/>
      <c r="N39" s="263">
        <v>686</v>
      </c>
      <c r="O39" s="263">
        <v>314</v>
      </c>
      <c r="P39" s="263">
        <v>372</v>
      </c>
      <c r="Q39" s="263"/>
      <c r="R39" s="263">
        <v>441</v>
      </c>
      <c r="S39" s="263">
        <v>203</v>
      </c>
      <c r="T39" s="263">
        <v>238</v>
      </c>
      <c r="U39" s="263"/>
      <c r="V39" s="263">
        <v>412</v>
      </c>
      <c r="W39" s="263">
        <v>173</v>
      </c>
      <c r="X39" s="263">
        <v>239</v>
      </c>
      <c r="Y39" s="263"/>
      <c r="Z39" s="263">
        <v>447</v>
      </c>
      <c r="AA39" s="263">
        <v>188</v>
      </c>
      <c r="AB39" s="263">
        <v>259</v>
      </c>
      <c r="AD39" s="107" t="s">
        <v>103</v>
      </c>
      <c r="AE39" s="102">
        <f t="shared" si="26"/>
        <v>71.918103448275858</v>
      </c>
      <c r="AF39" s="102">
        <f t="shared" si="33"/>
        <v>66.217430368373769</v>
      </c>
      <c r="AG39" s="102">
        <f t="shared" si="34"/>
        <v>77.174813587406803</v>
      </c>
      <c r="AH39" s="142"/>
      <c r="AI39" s="102">
        <f t="shared" si="27"/>
        <v>63.983903420523134</v>
      </c>
      <c r="AJ39" s="102">
        <f t="shared" si="14"/>
        <v>58.798283261802574</v>
      </c>
      <c r="AK39" s="102">
        <f t="shared" si="15"/>
        <v>68.560606060606062</v>
      </c>
      <c r="AL39" s="105"/>
      <c r="AM39" s="102">
        <f t="shared" si="28"/>
        <v>68.095238095238102</v>
      </c>
      <c r="AN39" s="102">
        <f t="shared" si="16"/>
        <v>62.042389210019266</v>
      </c>
      <c r="AO39" s="102">
        <f t="shared" si="17"/>
        <v>74.011299435028249</v>
      </c>
      <c r="AP39" s="105"/>
      <c r="AQ39" s="102">
        <f t="shared" si="29"/>
        <v>77.252252252252248</v>
      </c>
      <c r="AR39" s="102">
        <f t="shared" si="18"/>
        <v>70.561797752808985</v>
      </c>
      <c r="AS39" s="102">
        <f t="shared" si="19"/>
        <v>83.972911963882623</v>
      </c>
      <c r="AT39" s="105"/>
      <c r="AU39" s="102">
        <f t="shared" si="30"/>
        <v>69.889064976228212</v>
      </c>
      <c r="AV39" s="102">
        <f t="shared" si="20"/>
        <v>64.649681528662413</v>
      </c>
      <c r="AW39" s="102">
        <f t="shared" si="21"/>
        <v>75.078864353312298</v>
      </c>
      <c r="AX39" s="105"/>
      <c r="AY39" s="102">
        <f t="shared" si="31"/>
        <v>73.179396092362353</v>
      </c>
      <c r="AZ39" s="102">
        <f t="shared" si="22"/>
        <v>68.379446640316218</v>
      </c>
      <c r="BA39" s="102">
        <f t="shared" si="23"/>
        <v>77.096774193548384</v>
      </c>
      <c r="BB39" s="142"/>
      <c r="BC39" s="102">
        <f t="shared" si="32"/>
        <v>86.964980544747078</v>
      </c>
      <c r="BD39" s="102">
        <f t="shared" si="24"/>
        <v>82.096069868995642</v>
      </c>
      <c r="BE39" s="102">
        <f t="shared" si="25"/>
        <v>90.877192982456151</v>
      </c>
    </row>
    <row r="40" spans="1:60" ht="15" customHeight="1" x14ac:dyDescent="0.2">
      <c r="A40" s="107" t="s">
        <v>104</v>
      </c>
      <c r="B40" s="263">
        <v>2828</v>
      </c>
      <c r="C40" s="263">
        <v>1342</v>
      </c>
      <c r="D40" s="263">
        <v>1486</v>
      </c>
      <c r="E40" s="263"/>
      <c r="F40" s="263">
        <v>584</v>
      </c>
      <c r="G40" s="263">
        <v>282</v>
      </c>
      <c r="H40" s="263">
        <v>302</v>
      </c>
      <c r="I40" s="263"/>
      <c r="J40" s="263">
        <v>560</v>
      </c>
      <c r="K40" s="263">
        <v>257</v>
      </c>
      <c r="L40" s="263">
        <v>303</v>
      </c>
      <c r="M40" s="263"/>
      <c r="N40" s="263">
        <v>622</v>
      </c>
      <c r="O40" s="263">
        <v>289</v>
      </c>
      <c r="P40" s="263">
        <v>333</v>
      </c>
      <c r="Q40" s="263"/>
      <c r="R40" s="263">
        <v>416</v>
      </c>
      <c r="S40" s="263">
        <v>216</v>
      </c>
      <c r="T40" s="263">
        <v>200</v>
      </c>
      <c r="U40" s="263"/>
      <c r="V40" s="263">
        <v>335</v>
      </c>
      <c r="W40" s="263">
        <v>159</v>
      </c>
      <c r="X40" s="263">
        <v>176</v>
      </c>
      <c r="Y40" s="263"/>
      <c r="Z40" s="263">
        <v>311</v>
      </c>
      <c r="AA40" s="263">
        <v>139</v>
      </c>
      <c r="AB40" s="263">
        <v>172</v>
      </c>
      <c r="AD40" s="107" t="s">
        <v>104</v>
      </c>
      <c r="AE40" s="102">
        <f t="shared" si="26"/>
        <v>70.278330019880713</v>
      </c>
      <c r="AF40" s="102">
        <f t="shared" si="33"/>
        <v>66.238894373149066</v>
      </c>
      <c r="AG40" s="102">
        <f t="shared" si="34"/>
        <v>74.374374374374369</v>
      </c>
      <c r="AH40" s="142"/>
      <c r="AI40" s="102">
        <f t="shared" si="27"/>
        <v>67.51445086705202</v>
      </c>
      <c r="AJ40" s="102">
        <f t="shared" si="14"/>
        <v>63.370786516853926</v>
      </c>
      <c r="AK40" s="102">
        <f t="shared" si="15"/>
        <v>71.904761904761898</v>
      </c>
      <c r="AL40" s="105"/>
      <c r="AM40" s="102">
        <f t="shared" si="28"/>
        <v>69.825436408977566</v>
      </c>
      <c r="AN40" s="102">
        <f t="shared" si="16"/>
        <v>63.300492610837431</v>
      </c>
      <c r="AO40" s="102">
        <f t="shared" si="17"/>
        <v>76.515151515151516</v>
      </c>
      <c r="AP40" s="105"/>
      <c r="AQ40" s="102">
        <f t="shared" si="29"/>
        <v>75.211608222490938</v>
      </c>
      <c r="AR40" s="102">
        <f t="shared" si="18"/>
        <v>72.979797979797979</v>
      </c>
      <c r="AS40" s="102">
        <f t="shared" si="19"/>
        <v>77.262180974477957</v>
      </c>
      <c r="AT40" s="105"/>
      <c r="AU40" s="102">
        <f t="shared" si="30"/>
        <v>61.904761904761905</v>
      </c>
      <c r="AV40" s="102">
        <f t="shared" si="20"/>
        <v>60.845070422535208</v>
      </c>
      <c r="AW40" s="102">
        <f t="shared" si="21"/>
        <v>63.09148264984227</v>
      </c>
      <c r="AX40" s="105"/>
      <c r="AY40" s="102">
        <f t="shared" si="31"/>
        <v>70.675105485232066</v>
      </c>
      <c r="AZ40" s="102">
        <f t="shared" si="22"/>
        <v>65.975103734439827</v>
      </c>
      <c r="BA40" s="102">
        <f t="shared" si="23"/>
        <v>75.536480686695285</v>
      </c>
      <c r="BB40" s="142"/>
      <c r="BC40" s="102">
        <f t="shared" si="32"/>
        <v>80.989583333333343</v>
      </c>
      <c r="BD40" s="102">
        <f t="shared" si="24"/>
        <v>75.956284153005456</v>
      </c>
      <c r="BE40" s="102">
        <f t="shared" si="25"/>
        <v>85.572139303482587</v>
      </c>
    </row>
    <row r="41" spans="1:60" ht="15" customHeight="1" thickBot="1" x14ac:dyDescent="0.25">
      <c r="A41" s="122" t="s">
        <v>105</v>
      </c>
      <c r="B41" s="263">
        <v>847</v>
      </c>
      <c r="C41" s="263">
        <v>439</v>
      </c>
      <c r="D41" s="263">
        <v>408</v>
      </c>
      <c r="E41" s="263"/>
      <c r="F41" s="263">
        <v>172</v>
      </c>
      <c r="G41" s="263">
        <v>90</v>
      </c>
      <c r="H41" s="263">
        <v>82</v>
      </c>
      <c r="I41" s="263"/>
      <c r="J41" s="263">
        <v>202</v>
      </c>
      <c r="K41" s="263">
        <v>105</v>
      </c>
      <c r="L41" s="263">
        <v>97</v>
      </c>
      <c r="M41" s="263"/>
      <c r="N41" s="263">
        <v>161</v>
      </c>
      <c r="O41" s="263">
        <v>80</v>
      </c>
      <c r="P41" s="263">
        <v>81</v>
      </c>
      <c r="Q41" s="263"/>
      <c r="R41" s="263">
        <v>178</v>
      </c>
      <c r="S41" s="263">
        <v>96</v>
      </c>
      <c r="T41" s="263">
        <v>82</v>
      </c>
      <c r="U41" s="263"/>
      <c r="V41" s="263">
        <v>83</v>
      </c>
      <c r="W41" s="263">
        <v>40</v>
      </c>
      <c r="X41" s="263">
        <v>43</v>
      </c>
      <c r="Y41" s="263"/>
      <c r="Z41" s="263">
        <v>51</v>
      </c>
      <c r="AA41" s="263">
        <v>28</v>
      </c>
      <c r="AB41" s="263">
        <v>23</v>
      </c>
      <c r="AD41" s="122" t="s">
        <v>105</v>
      </c>
      <c r="AE41" s="102">
        <f t="shared" si="26"/>
        <v>84.954864593781338</v>
      </c>
      <c r="AF41" s="102">
        <f t="shared" si="33"/>
        <v>87.276341948310147</v>
      </c>
      <c r="AG41" s="102">
        <f t="shared" si="34"/>
        <v>82.591093117408903</v>
      </c>
      <c r="AH41" s="155"/>
      <c r="AI41" s="102">
        <f t="shared" si="27"/>
        <v>67.716535433070874</v>
      </c>
      <c r="AJ41" s="102">
        <f t="shared" si="14"/>
        <v>70.3125</v>
      </c>
      <c r="AK41" s="102">
        <f t="shared" si="15"/>
        <v>65.079365079365076</v>
      </c>
      <c r="AL41" s="100"/>
      <c r="AM41" s="102">
        <f t="shared" si="28"/>
        <v>88.596491228070178</v>
      </c>
      <c r="AN41" s="102">
        <f t="shared" si="16"/>
        <v>95.454545454545453</v>
      </c>
      <c r="AO41" s="102">
        <f t="shared" si="17"/>
        <v>82.203389830508485</v>
      </c>
      <c r="AP41" s="100"/>
      <c r="AQ41" s="102">
        <f t="shared" si="29"/>
        <v>92</v>
      </c>
      <c r="AR41" s="102">
        <f t="shared" si="18"/>
        <v>94.117647058823522</v>
      </c>
      <c r="AS41" s="102">
        <f t="shared" si="19"/>
        <v>90</v>
      </c>
      <c r="AT41" s="100"/>
      <c r="AU41" s="102">
        <f t="shared" si="30"/>
        <v>94.680851063829792</v>
      </c>
      <c r="AV41" s="102">
        <f t="shared" si="20"/>
        <v>93.203883495145632</v>
      </c>
      <c r="AW41" s="102">
        <f t="shared" si="21"/>
        <v>96.470588235294116</v>
      </c>
      <c r="AX41" s="100"/>
      <c r="AY41" s="102">
        <f t="shared" si="31"/>
        <v>89.247311827956992</v>
      </c>
      <c r="AZ41" s="102">
        <f t="shared" si="22"/>
        <v>88.888888888888886</v>
      </c>
      <c r="BA41" s="102">
        <f t="shared" si="23"/>
        <v>89.583333333333343</v>
      </c>
      <c r="BB41" s="155"/>
      <c r="BC41" s="102">
        <f t="shared" si="32"/>
        <v>86.440677966101703</v>
      </c>
      <c r="BD41" s="102">
        <f t="shared" si="24"/>
        <v>87.5</v>
      </c>
      <c r="BE41" s="102">
        <f t="shared" si="25"/>
        <v>85.18518518518519</v>
      </c>
    </row>
    <row r="42" spans="1:60" ht="15" customHeight="1" x14ac:dyDescent="0.2">
      <c r="A42" s="341" t="s">
        <v>238</v>
      </c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D42" s="341" t="s">
        <v>238</v>
      </c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</row>
    <row r="43" spans="1:60" ht="15" customHeight="1" x14ac:dyDescent="0.2">
      <c r="A43" s="342" t="s">
        <v>224</v>
      </c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D43" s="342" t="s">
        <v>224</v>
      </c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  <c r="AP43" s="342"/>
      <c r="AQ43" s="342"/>
      <c r="AR43" s="342"/>
      <c r="AS43" s="342"/>
      <c r="AT43" s="342"/>
      <c r="AU43" s="342"/>
      <c r="AV43" s="342"/>
      <c r="AW43" s="342"/>
      <c r="AX43" s="342"/>
      <c r="AY43" s="342"/>
      <c r="AZ43" s="342"/>
      <c r="BA43" s="342"/>
      <c r="BB43" s="342"/>
      <c r="BC43" s="342"/>
      <c r="BD43" s="342"/>
      <c r="BE43" s="342"/>
    </row>
    <row r="44" spans="1:60" ht="15" customHeight="1" x14ac:dyDescent="0.2">
      <c r="A44" s="212"/>
      <c r="B44" s="212"/>
      <c r="C44" s="212"/>
      <c r="D44" s="212"/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12"/>
      <c r="S44" s="212"/>
      <c r="T44" s="212"/>
      <c r="U44" s="212"/>
      <c r="V44" s="212"/>
      <c r="W44" s="212"/>
      <c r="X44" s="212"/>
      <c r="Y44" s="212"/>
      <c r="Z44" s="212"/>
      <c r="AA44" s="212"/>
      <c r="AB44" s="212"/>
      <c r="AD44" s="212"/>
      <c r="AE44" s="212"/>
      <c r="AF44" s="212"/>
      <c r="AG44" s="212"/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</row>
    <row r="45" spans="1:60" ht="15" customHeight="1" x14ac:dyDescent="0.2">
      <c r="A45" s="342"/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  <c r="AP45" s="342"/>
      <c r="AQ45" s="342"/>
      <c r="AR45" s="342"/>
      <c r="AS45" s="342"/>
      <c r="AT45" s="342"/>
      <c r="AU45" s="342"/>
      <c r="AV45" s="342"/>
      <c r="AW45" s="342"/>
      <c r="AX45" s="342"/>
      <c r="AY45" s="342"/>
      <c r="AZ45" s="342"/>
      <c r="BA45" s="342"/>
      <c r="BB45" s="342"/>
      <c r="BC45" s="342"/>
      <c r="BD45" s="342"/>
      <c r="BE45" s="342"/>
    </row>
    <row r="46" spans="1:60" ht="15" customHeight="1" x14ac:dyDescent="0.2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29"/>
      <c r="AA46" s="326" t="s">
        <v>317</v>
      </c>
      <c r="AB46" s="326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29"/>
      <c r="BG46" s="326" t="s">
        <v>317</v>
      </c>
      <c r="BH46" s="326"/>
    </row>
    <row r="47" spans="1:60" ht="15" customHeight="1" x14ac:dyDescent="0.2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30"/>
      <c r="AA47" s="326"/>
      <c r="AB47" s="326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30"/>
      <c r="BG47" s="326"/>
      <c r="BH47" s="326"/>
    </row>
    <row r="48" spans="1:60" ht="15" customHeight="1" x14ac:dyDescent="0.2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</row>
    <row r="49" spans="1:58" ht="15" customHeight="1" x14ac:dyDescent="0.2">
      <c r="A49" s="348" t="s">
        <v>467</v>
      </c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  <c r="Q49" s="348"/>
      <c r="R49" s="348"/>
      <c r="S49" s="348"/>
      <c r="T49" s="348"/>
      <c r="U49" s="348"/>
      <c r="V49" s="348"/>
      <c r="W49" s="348"/>
      <c r="X49" s="348"/>
      <c r="Y49" s="348"/>
      <c r="Z49" s="348"/>
      <c r="AA49" s="348"/>
      <c r="AB49" s="348"/>
      <c r="AD49" s="348" t="s">
        <v>468</v>
      </c>
      <c r="AE49" s="348"/>
      <c r="AF49" s="348"/>
      <c r="AG49" s="348"/>
      <c r="AH49" s="348"/>
      <c r="AI49" s="348"/>
      <c r="AJ49" s="348"/>
      <c r="AK49" s="348"/>
      <c r="AL49" s="348"/>
      <c r="AM49" s="348"/>
      <c r="AN49" s="348"/>
      <c r="AO49" s="348"/>
      <c r="AP49" s="348"/>
      <c r="AQ49" s="348"/>
      <c r="AR49" s="348"/>
      <c r="AS49" s="348"/>
      <c r="AT49" s="348"/>
      <c r="AU49" s="348"/>
      <c r="AV49" s="348"/>
      <c r="AW49" s="348"/>
      <c r="AX49" s="348"/>
      <c r="AY49" s="348"/>
      <c r="AZ49" s="348"/>
      <c r="BA49" s="348"/>
      <c r="BB49" s="348"/>
      <c r="BC49" s="348"/>
      <c r="BD49" s="348"/>
      <c r="BE49" s="348"/>
    </row>
    <row r="50" spans="1:58" ht="15" customHeight="1" x14ac:dyDescent="0.2">
      <c r="A50" s="347" t="s">
        <v>309</v>
      </c>
      <c r="B50" s="347"/>
      <c r="C50" s="347"/>
      <c r="D50" s="347"/>
      <c r="E50" s="347"/>
      <c r="F50" s="347"/>
      <c r="G50" s="347"/>
      <c r="H50" s="347"/>
      <c r="I50" s="347"/>
      <c r="J50" s="347"/>
      <c r="K50" s="347"/>
      <c r="L50" s="347"/>
      <c r="M50" s="347"/>
      <c r="N50" s="347"/>
      <c r="O50" s="347"/>
      <c r="P50" s="347"/>
      <c r="Q50" s="347"/>
      <c r="R50" s="347"/>
      <c r="S50" s="347"/>
      <c r="T50" s="347"/>
      <c r="U50" s="347"/>
      <c r="V50" s="347"/>
      <c r="W50" s="347"/>
      <c r="X50" s="347"/>
      <c r="Y50" s="347"/>
      <c r="Z50" s="347"/>
      <c r="AA50" s="347"/>
      <c r="AB50" s="347"/>
      <c r="AD50" s="347" t="s">
        <v>310</v>
      </c>
      <c r="AE50" s="347"/>
      <c r="AF50" s="347"/>
      <c r="AG50" s="347"/>
      <c r="AH50" s="347"/>
      <c r="AI50" s="347"/>
      <c r="AJ50" s="347"/>
      <c r="AK50" s="347"/>
      <c r="AL50" s="347"/>
      <c r="AM50" s="347"/>
      <c r="AN50" s="347"/>
      <c r="AO50" s="347"/>
      <c r="AP50" s="347"/>
      <c r="AQ50" s="347"/>
      <c r="AR50" s="347"/>
      <c r="AS50" s="347"/>
      <c r="AT50" s="347"/>
      <c r="AU50" s="347"/>
      <c r="AV50" s="347"/>
      <c r="AW50" s="347"/>
      <c r="AX50" s="347"/>
      <c r="AY50" s="347"/>
      <c r="AZ50" s="347"/>
      <c r="BA50" s="347"/>
      <c r="BB50" s="347"/>
      <c r="BC50" s="347"/>
      <c r="BD50" s="347"/>
      <c r="BE50" s="347"/>
    </row>
    <row r="51" spans="1:58" ht="15" customHeight="1" x14ac:dyDescent="0.2">
      <c r="A51" s="338" t="s">
        <v>236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236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  <c r="BF51" s="101"/>
    </row>
    <row r="52" spans="1:58" ht="15" customHeight="1" x14ac:dyDescent="0.2">
      <c r="A52" s="338" t="s">
        <v>246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D52" s="338" t="s">
        <v>246</v>
      </c>
      <c r="AE52" s="338"/>
      <c r="AF52" s="338"/>
      <c r="AG52" s="338"/>
      <c r="AH52" s="338"/>
      <c r="AI52" s="338"/>
      <c r="AJ52" s="338"/>
      <c r="AK52" s="338"/>
      <c r="AL52" s="338"/>
      <c r="AM52" s="338"/>
      <c r="AN52" s="338"/>
      <c r="AO52" s="338"/>
      <c r="AP52" s="338"/>
      <c r="AQ52" s="338"/>
      <c r="AR52" s="338"/>
      <c r="AS52" s="338"/>
      <c r="AT52" s="338"/>
      <c r="AU52" s="338"/>
      <c r="AV52" s="338"/>
      <c r="AW52" s="338"/>
      <c r="AX52" s="338"/>
      <c r="AY52" s="338"/>
      <c r="AZ52" s="338"/>
      <c r="BA52" s="338"/>
      <c r="BB52" s="338"/>
      <c r="BC52" s="338"/>
      <c r="BD52" s="338"/>
      <c r="BE52" s="338"/>
      <c r="BF52" s="101"/>
    </row>
    <row r="53" spans="1:58" ht="15" customHeight="1" x14ac:dyDescent="0.2">
      <c r="A53" s="338" t="s">
        <v>230</v>
      </c>
      <c r="B53" s="338"/>
      <c r="C53" s="338"/>
      <c r="D53" s="338"/>
      <c r="E53" s="338"/>
      <c r="F53" s="338"/>
      <c r="G53" s="338"/>
      <c r="H53" s="338"/>
      <c r="I53" s="338"/>
      <c r="J53" s="338"/>
      <c r="K53" s="338"/>
      <c r="L53" s="338"/>
      <c r="M53" s="338"/>
      <c r="N53" s="338"/>
      <c r="O53" s="338"/>
      <c r="P53" s="338"/>
      <c r="Q53" s="338"/>
      <c r="R53" s="338"/>
      <c r="S53" s="338"/>
      <c r="T53" s="338"/>
      <c r="U53" s="338"/>
      <c r="V53" s="338"/>
      <c r="W53" s="338"/>
      <c r="X53" s="338"/>
      <c r="Y53" s="338"/>
      <c r="Z53" s="338"/>
      <c r="AA53" s="338"/>
      <c r="AB53" s="338"/>
      <c r="AD53" s="338" t="s">
        <v>230</v>
      </c>
      <c r="AE53" s="338"/>
      <c r="AF53" s="338"/>
      <c r="AG53" s="338"/>
      <c r="AH53" s="338"/>
      <c r="AI53" s="338"/>
      <c r="AJ53" s="338"/>
      <c r="AK53" s="338"/>
      <c r="AL53" s="338"/>
      <c r="AM53" s="338"/>
      <c r="AN53" s="338"/>
      <c r="AO53" s="338"/>
      <c r="AP53" s="338"/>
      <c r="AQ53" s="338"/>
      <c r="AR53" s="338"/>
      <c r="AS53" s="338"/>
      <c r="AT53" s="338"/>
      <c r="AU53" s="338"/>
      <c r="AV53" s="338"/>
      <c r="AW53" s="338"/>
      <c r="AX53" s="338"/>
      <c r="AY53" s="338"/>
      <c r="AZ53" s="338"/>
      <c r="BA53" s="338"/>
      <c r="BB53" s="338"/>
      <c r="BC53" s="338"/>
      <c r="BD53" s="338"/>
      <c r="BE53" s="338"/>
      <c r="BF53" s="101"/>
    </row>
    <row r="54" spans="1:58" ht="15" customHeight="1" x14ac:dyDescent="0.2">
      <c r="A54" s="338" t="s">
        <v>462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D54" s="338" t="s">
        <v>462</v>
      </c>
      <c r="AE54" s="338"/>
      <c r="AF54" s="338"/>
      <c r="AG54" s="338"/>
      <c r="AH54" s="338"/>
      <c r="AI54" s="338"/>
      <c r="AJ54" s="338"/>
      <c r="AK54" s="338"/>
      <c r="AL54" s="338"/>
      <c r="AM54" s="338"/>
      <c r="AN54" s="338"/>
      <c r="AO54" s="338"/>
      <c r="AP54" s="338"/>
      <c r="AQ54" s="338"/>
      <c r="AR54" s="338"/>
      <c r="AS54" s="338"/>
      <c r="AT54" s="338"/>
      <c r="AU54" s="338"/>
      <c r="AV54" s="338"/>
      <c r="AW54" s="338"/>
      <c r="AX54" s="338"/>
      <c r="AY54" s="338"/>
      <c r="AZ54" s="338"/>
      <c r="BA54" s="338"/>
      <c r="BB54" s="338"/>
      <c r="BC54" s="338"/>
      <c r="BD54" s="338"/>
      <c r="BE54" s="338"/>
      <c r="BF54" s="101"/>
    </row>
    <row r="55" spans="1:58" ht="15" customHeight="1" thickBot="1" x14ac:dyDescent="0.25">
      <c r="A55" s="99"/>
      <c r="B55" s="141"/>
      <c r="C55" s="99"/>
      <c r="D55" s="99"/>
      <c r="E55" s="99"/>
      <c r="F55" s="100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  <c r="Z55" s="99"/>
      <c r="AA55" s="99"/>
      <c r="AB55" s="99"/>
      <c r="AD55" s="99"/>
      <c r="AE55" s="141"/>
      <c r="AF55" s="99"/>
      <c r="AG55" s="99"/>
      <c r="AH55" s="99"/>
      <c r="AI55" s="100"/>
      <c r="AJ55" s="99"/>
      <c r="AK55" s="99"/>
      <c r="AL55" s="99"/>
      <c r="AM55" s="99"/>
      <c r="AN55" s="99"/>
      <c r="AO55" s="99"/>
      <c r="AP55" s="99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99"/>
      <c r="BE55" s="99"/>
      <c r="BF55" s="101"/>
    </row>
    <row r="56" spans="1:58" ht="15" customHeight="1" x14ac:dyDescent="0.2">
      <c r="A56" s="345" t="s">
        <v>242</v>
      </c>
      <c r="B56" s="343" t="s">
        <v>19</v>
      </c>
      <c r="C56" s="343"/>
      <c r="D56" s="343"/>
      <c r="E56" s="108"/>
      <c r="F56" s="343" t="s">
        <v>116</v>
      </c>
      <c r="G56" s="343"/>
      <c r="H56" s="343"/>
      <c r="I56" s="108"/>
      <c r="J56" s="343" t="s">
        <v>117</v>
      </c>
      <c r="K56" s="343"/>
      <c r="L56" s="343"/>
      <c r="M56" s="108"/>
      <c r="N56" s="343" t="s">
        <v>118</v>
      </c>
      <c r="O56" s="343"/>
      <c r="P56" s="343"/>
      <c r="Q56" s="108"/>
      <c r="R56" s="343" t="s">
        <v>119</v>
      </c>
      <c r="S56" s="343"/>
      <c r="T56" s="343"/>
      <c r="U56" s="108"/>
      <c r="V56" s="343" t="s">
        <v>120</v>
      </c>
      <c r="W56" s="343"/>
      <c r="X56" s="343"/>
      <c r="Y56" s="108"/>
      <c r="Z56" s="343" t="s">
        <v>121</v>
      </c>
      <c r="AA56" s="343"/>
      <c r="AB56" s="343"/>
      <c r="AD56" s="345" t="s">
        <v>242</v>
      </c>
      <c r="AE56" s="343" t="s">
        <v>19</v>
      </c>
      <c r="AF56" s="343"/>
      <c r="AG56" s="343"/>
      <c r="AH56" s="108"/>
      <c r="AI56" s="343" t="s">
        <v>116</v>
      </c>
      <c r="AJ56" s="343"/>
      <c r="AK56" s="343"/>
      <c r="AL56" s="108"/>
      <c r="AM56" s="343" t="s">
        <v>117</v>
      </c>
      <c r="AN56" s="343"/>
      <c r="AO56" s="343"/>
      <c r="AP56" s="108"/>
      <c r="AQ56" s="343" t="s">
        <v>118</v>
      </c>
      <c r="AR56" s="343"/>
      <c r="AS56" s="343"/>
      <c r="AT56" s="108"/>
      <c r="AU56" s="343" t="s">
        <v>119</v>
      </c>
      <c r="AV56" s="343"/>
      <c r="AW56" s="343"/>
      <c r="AX56" s="108"/>
      <c r="AY56" s="343" t="s">
        <v>120</v>
      </c>
      <c r="AZ56" s="343"/>
      <c r="BA56" s="343"/>
      <c r="BB56" s="108"/>
      <c r="BC56" s="343" t="s">
        <v>121</v>
      </c>
      <c r="BD56" s="343"/>
      <c r="BE56" s="343"/>
      <c r="BF56" s="101"/>
    </row>
    <row r="57" spans="1:58" ht="15" customHeight="1" thickBot="1" x14ac:dyDescent="0.25">
      <c r="A57" s="346"/>
      <c r="B57" s="109" t="s">
        <v>70</v>
      </c>
      <c r="C57" s="109" t="s">
        <v>71</v>
      </c>
      <c r="D57" s="109" t="s">
        <v>72</v>
      </c>
      <c r="E57" s="110"/>
      <c r="F57" s="109" t="s">
        <v>70</v>
      </c>
      <c r="G57" s="109" t="s">
        <v>71</v>
      </c>
      <c r="H57" s="109" t="s">
        <v>72</v>
      </c>
      <c r="I57" s="110"/>
      <c r="J57" s="109" t="s">
        <v>70</v>
      </c>
      <c r="K57" s="109" t="s">
        <v>71</v>
      </c>
      <c r="L57" s="109" t="s">
        <v>72</v>
      </c>
      <c r="M57" s="110"/>
      <c r="N57" s="109" t="s">
        <v>70</v>
      </c>
      <c r="O57" s="109" t="s">
        <v>71</v>
      </c>
      <c r="P57" s="109" t="s">
        <v>72</v>
      </c>
      <c r="Q57" s="110"/>
      <c r="R57" s="109" t="s">
        <v>70</v>
      </c>
      <c r="S57" s="109" t="s">
        <v>71</v>
      </c>
      <c r="T57" s="109" t="s">
        <v>72</v>
      </c>
      <c r="U57" s="110"/>
      <c r="V57" s="109" t="s">
        <v>70</v>
      </c>
      <c r="W57" s="109" t="s">
        <v>71</v>
      </c>
      <c r="X57" s="109" t="s">
        <v>72</v>
      </c>
      <c r="Y57" s="110"/>
      <c r="Z57" s="109" t="s">
        <v>70</v>
      </c>
      <c r="AA57" s="109" t="s">
        <v>71</v>
      </c>
      <c r="AB57" s="109" t="s">
        <v>72</v>
      </c>
      <c r="AD57" s="346"/>
      <c r="AE57" s="109" t="s">
        <v>70</v>
      </c>
      <c r="AF57" s="109" t="s">
        <v>71</v>
      </c>
      <c r="AG57" s="109" t="s">
        <v>72</v>
      </c>
      <c r="AH57" s="110"/>
      <c r="AI57" s="109" t="s">
        <v>70</v>
      </c>
      <c r="AJ57" s="109" t="s">
        <v>71</v>
      </c>
      <c r="AK57" s="109" t="s">
        <v>72</v>
      </c>
      <c r="AL57" s="110"/>
      <c r="AM57" s="109" t="s">
        <v>70</v>
      </c>
      <c r="AN57" s="109" t="s">
        <v>71</v>
      </c>
      <c r="AO57" s="109" t="s">
        <v>72</v>
      </c>
      <c r="AP57" s="110"/>
      <c r="AQ57" s="109" t="s">
        <v>70</v>
      </c>
      <c r="AR57" s="109" t="s">
        <v>71</v>
      </c>
      <c r="AS57" s="109" t="s">
        <v>72</v>
      </c>
      <c r="AT57" s="110"/>
      <c r="AU57" s="109" t="s">
        <v>70</v>
      </c>
      <c r="AV57" s="109" t="s">
        <v>71</v>
      </c>
      <c r="AW57" s="109" t="s">
        <v>72</v>
      </c>
      <c r="AX57" s="110"/>
      <c r="AY57" s="109" t="s">
        <v>70</v>
      </c>
      <c r="AZ57" s="109" t="s">
        <v>71</v>
      </c>
      <c r="BA57" s="109" t="s">
        <v>72</v>
      </c>
      <c r="BB57" s="110"/>
      <c r="BC57" s="109" t="s">
        <v>70</v>
      </c>
      <c r="BD57" s="109" t="s">
        <v>71</v>
      </c>
      <c r="BE57" s="109" t="s">
        <v>72</v>
      </c>
      <c r="BF57" s="101"/>
    </row>
    <row r="58" spans="1:58" ht="15" customHeight="1" x14ac:dyDescent="0.2">
      <c r="A58" s="103"/>
      <c r="B58" s="97"/>
      <c r="C58" s="97"/>
      <c r="D58" s="97"/>
      <c r="E58" s="98"/>
      <c r="F58" s="97"/>
      <c r="G58" s="97"/>
      <c r="H58" s="97"/>
      <c r="I58" s="98"/>
      <c r="J58" s="97"/>
      <c r="K58" s="97"/>
      <c r="L58" s="97"/>
      <c r="M58" s="98"/>
      <c r="N58" s="97"/>
      <c r="O58" s="97"/>
      <c r="P58" s="97"/>
      <c r="Q58" s="98"/>
      <c r="R58" s="97"/>
      <c r="S58" s="97"/>
      <c r="T58" s="97"/>
      <c r="U58" s="98"/>
      <c r="V58" s="97"/>
      <c r="W58" s="97"/>
      <c r="X58" s="97"/>
      <c r="Y58" s="98"/>
      <c r="Z58" s="97"/>
      <c r="AA58" s="97"/>
      <c r="AB58" s="97"/>
      <c r="AD58" s="103"/>
      <c r="AE58" s="97"/>
      <c r="AF58" s="97"/>
      <c r="AG58" s="97"/>
      <c r="AH58" s="98"/>
      <c r="AI58" s="97"/>
      <c r="AJ58" s="97"/>
      <c r="AK58" s="97"/>
      <c r="AL58" s="98"/>
      <c r="AM58" s="97"/>
      <c r="AN58" s="97"/>
      <c r="AO58" s="97"/>
      <c r="AP58" s="98"/>
      <c r="AQ58" s="97"/>
      <c r="AR58" s="97"/>
      <c r="AS58" s="97"/>
      <c r="AT58" s="98"/>
      <c r="AU58" s="97"/>
      <c r="AV58" s="97"/>
      <c r="AW58" s="97"/>
      <c r="AX58" s="98"/>
      <c r="AY58" s="97"/>
      <c r="AZ58" s="97"/>
      <c r="BA58" s="97"/>
      <c r="BB58" s="98"/>
      <c r="BC58" s="97"/>
      <c r="BD58" s="97"/>
      <c r="BE58" s="97"/>
    </row>
    <row r="59" spans="1:58" ht="15" customHeight="1" x14ac:dyDescent="0.25">
      <c r="A59" s="150" t="s">
        <v>244</v>
      </c>
      <c r="B59" s="152">
        <f>+F59+J59+N59+R59+V59+Z59</f>
        <v>18892</v>
      </c>
      <c r="C59" s="152">
        <f>+G59+K59+O59+S59+W59+AA59</f>
        <v>11134</v>
      </c>
      <c r="D59" s="152">
        <f>+H59+L59+P59+T59+X59+AB59</f>
        <v>7758</v>
      </c>
      <c r="E59" s="152"/>
      <c r="F59" s="152">
        <f>SUM(F61:F87)</f>
        <v>4012</v>
      </c>
      <c r="G59" s="152">
        <f>SUM(G61:G87)</f>
        <v>2372</v>
      </c>
      <c r="H59" s="152">
        <f>SUM(H61:H87)</f>
        <v>1640</v>
      </c>
      <c r="I59" s="152"/>
      <c r="J59" s="152">
        <f>SUM(J61:J87)</f>
        <v>4064</v>
      </c>
      <c r="K59" s="152">
        <f>SUM(K61:K87)</f>
        <v>2397</v>
      </c>
      <c r="L59" s="152">
        <f>SUM(L61:L87)</f>
        <v>1667</v>
      </c>
      <c r="M59" s="152"/>
      <c r="N59" s="152">
        <f>SUM(N61:N87)</f>
        <v>2852</v>
      </c>
      <c r="O59" s="152">
        <f>SUM(O61:O87)</f>
        <v>1731</v>
      </c>
      <c r="P59" s="152">
        <f>SUM(P61:P87)</f>
        <v>1121</v>
      </c>
      <c r="Q59" s="152"/>
      <c r="R59" s="152">
        <f>SUM(R61:R87)</f>
        <v>4038</v>
      </c>
      <c r="S59" s="152">
        <f>SUM(S61:S87)</f>
        <v>2335</v>
      </c>
      <c r="T59" s="152">
        <f>SUM(T61:T87)</f>
        <v>1703</v>
      </c>
      <c r="U59" s="152"/>
      <c r="V59" s="152">
        <f>SUM(V61:V87)</f>
        <v>2638</v>
      </c>
      <c r="W59" s="152">
        <f>SUM(W61:W87)</f>
        <v>1511</v>
      </c>
      <c r="X59" s="152">
        <f>SUM(X61:X87)</f>
        <v>1127</v>
      </c>
      <c r="Y59" s="152"/>
      <c r="Z59" s="152">
        <f>SUM(Z61:Z87)</f>
        <v>1288</v>
      </c>
      <c r="AA59" s="152">
        <f>SUM(AA61:AA87)</f>
        <v>788</v>
      </c>
      <c r="AB59" s="152">
        <f>SUM(AB61:AB87)</f>
        <v>500</v>
      </c>
      <c r="AC59" s="154"/>
      <c r="AD59" s="150" t="s">
        <v>244</v>
      </c>
      <c r="AE59" s="158">
        <f>+B59/(B59+B13)*100</f>
        <v>20.227847017002869</v>
      </c>
      <c r="AF59" s="158">
        <f t="shared" ref="AF59:AG59" si="35">+C59/(C59+C13)*100</f>
        <v>23.947175979696304</v>
      </c>
      <c r="AG59" s="158">
        <f t="shared" si="35"/>
        <v>16.540872457464502</v>
      </c>
      <c r="AH59" s="159"/>
      <c r="AI59" s="158">
        <f>+F59/(F59+F13)*100</f>
        <v>23.407234539089849</v>
      </c>
      <c r="AJ59" s="158">
        <f t="shared" ref="AJ59" si="36">+G59/(G59+G13)*100</f>
        <v>27.083809088833068</v>
      </c>
      <c r="AK59" s="158">
        <f t="shared" ref="AK59" si="37">+H59/(H59+H13)*100</f>
        <v>19.565736101169172</v>
      </c>
      <c r="AL59" s="159"/>
      <c r="AM59" s="158">
        <f>+J59/(J59+J13)*100</f>
        <v>23.495403827253281</v>
      </c>
      <c r="AN59" s="158">
        <f t="shared" ref="AN59" si="38">+K59/(K59+K13)*100</f>
        <v>26.993243243243242</v>
      </c>
      <c r="AO59" s="158">
        <f t="shared" ref="AO59" si="39">+L59/(L59+L13)*100</f>
        <v>19.805156231436381</v>
      </c>
      <c r="AP59" s="159"/>
      <c r="AQ59" s="158">
        <f>+N59/(N59+N13)*100</f>
        <v>18.385765858690046</v>
      </c>
      <c r="AR59" s="158">
        <f t="shared" ref="AR59" si="40">+O59/(O59+O13)*100</f>
        <v>22.203694202154949</v>
      </c>
      <c r="AS59" s="158">
        <f t="shared" ref="AS59" si="41">+P59/(P59+P13)*100</f>
        <v>14.528252980819079</v>
      </c>
      <c r="AT59" s="159"/>
      <c r="AU59" s="158">
        <f>+R59/(R59+R13)*100</f>
        <v>24.14782920703265</v>
      </c>
      <c r="AV59" s="158">
        <f t="shared" ref="AV59" si="42">+S59/(S59+S13)*100</f>
        <v>28.681980100724726</v>
      </c>
      <c r="AW59" s="158">
        <f t="shared" ref="AW59" si="43">+T59/(T59+T13)*100</f>
        <v>19.846171774851413</v>
      </c>
      <c r="AX59" s="159"/>
      <c r="AY59" s="158">
        <f>+V59/(V59+V13)*100</f>
        <v>18.699936201885588</v>
      </c>
      <c r="AZ59" s="158">
        <f t="shared" ref="AZ59" si="44">+W59/(W59+W13)*100</f>
        <v>22.006990969997087</v>
      </c>
      <c r="BA59" s="158">
        <f t="shared" ref="BA59" si="45">+X59/(X59+X13)*100</f>
        <v>15.564148598259909</v>
      </c>
      <c r="BB59" s="159"/>
      <c r="BC59" s="158">
        <f>+Z59/(Z59+Z13)*100</f>
        <v>10.207639879537171</v>
      </c>
      <c r="BD59" s="158">
        <f t="shared" ref="BD59" si="46">+AA59/(AA59+AA13)*100</f>
        <v>13.018338014207831</v>
      </c>
      <c r="BE59" s="158">
        <f t="shared" ref="BE59" si="47">+AB59/(AB59+AB13)*100</f>
        <v>7.6161462300076161</v>
      </c>
      <c r="BF59" s="160"/>
    </row>
    <row r="60" spans="1:58" ht="15" customHeight="1" x14ac:dyDescent="0.2">
      <c r="A60" s="107"/>
      <c r="B60" s="144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D60" s="107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</row>
    <row r="61" spans="1:58" ht="15" customHeight="1" x14ac:dyDescent="0.2">
      <c r="A61" s="107" t="s">
        <v>79</v>
      </c>
      <c r="B61" s="263">
        <v>966</v>
      </c>
      <c r="C61" s="263">
        <v>501</v>
      </c>
      <c r="D61" s="263">
        <v>465</v>
      </c>
      <c r="E61" s="263"/>
      <c r="F61" s="263">
        <v>193</v>
      </c>
      <c r="G61" s="263">
        <v>112</v>
      </c>
      <c r="H61" s="263">
        <v>81</v>
      </c>
      <c r="I61" s="263"/>
      <c r="J61" s="263">
        <v>170</v>
      </c>
      <c r="K61" s="263">
        <v>92</v>
      </c>
      <c r="L61" s="263">
        <v>78</v>
      </c>
      <c r="M61" s="263"/>
      <c r="N61" s="263">
        <v>176</v>
      </c>
      <c r="O61" s="263">
        <v>94</v>
      </c>
      <c r="P61" s="263">
        <v>82</v>
      </c>
      <c r="Q61" s="263"/>
      <c r="R61" s="263">
        <v>232</v>
      </c>
      <c r="S61" s="263">
        <v>110</v>
      </c>
      <c r="T61" s="263">
        <v>122</v>
      </c>
      <c r="U61" s="263"/>
      <c r="V61" s="263">
        <v>166</v>
      </c>
      <c r="W61" s="263">
        <v>79</v>
      </c>
      <c r="X61" s="263">
        <v>87</v>
      </c>
      <c r="Y61" s="263"/>
      <c r="Z61" s="263">
        <v>29</v>
      </c>
      <c r="AA61" s="263">
        <v>14</v>
      </c>
      <c r="AB61" s="263">
        <v>15</v>
      </c>
      <c r="AD61" s="107" t="s">
        <v>79</v>
      </c>
      <c r="AE61" s="102">
        <f>+B61/(B61+B15)*100</f>
        <v>18.627072888546088</v>
      </c>
      <c r="AF61" s="102">
        <f t="shared" ref="AF61:AG76" si="48">+C61/(C61+C15)*100</f>
        <v>19.693396226415093</v>
      </c>
      <c r="AG61" s="102">
        <f t="shared" si="48"/>
        <v>17.600302800908402</v>
      </c>
      <c r="AH61" s="142"/>
      <c r="AI61" s="102">
        <f>+F61/(F61+F15)*100</f>
        <v>23.680981595092025</v>
      </c>
      <c r="AJ61" s="102">
        <f t="shared" ref="AJ61:AJ87" si="49">+G61/(G61+G15)*100</f>
        <v>25.925925925925924</v>
      </c>
      <c r="AK61" s="102">
        <f t="shared" ref="AK61:AK87" si="50">+H61/(H61+H15)*100</f>
        <v>21.148825065274153</v>
      </c>
      <c r="AL61" s="105"/>
      <c r="AM61" s="102">
        <f>+J61/(J61+J15)*100</f>
        <v>20.581113801452787</v>
      </c>
      <c r="AN61" s="102">
        <f t="shared" ref="AN61:AN87" si="51">+K61/(K61+K15)*100</f>
        <v>22.772277227722775</v>
      </c>
      <c r="AO61" s="102">
        <f t="shared" ref="AO61:AO87" si="52">+L61/(L61+L15)*100</f>
        <v>18.48341232227488</v>
      </c>
      <c r="AP61" s="105"/>
      <c r="AQ61" s="102">
        <f>+N61/(N61+N15)*100</f>
        <v>22</v>
      </c>
      <c r="AR61" s="102">
        <f t="shared" ref="AR61:AR87" si="53">+O61/(O61+O15)*100</f>
        <v>23.209876543209877</v>
      </c>
      <c r="AS61" s="102">
        <f t="shared" ref="AS61:AS87" si="54">+P61/(P61+P15)*100</f>
        <v>20.759493670886076</v>
      </c>
      <c r="AT61" s="105"/>
      <c r="AU61" s="102">
        <f>+R61/(R61+R15)*100</f>
        <v>23.387096774193548</v>
      </c>
      <c r="AV61" s="102">
        <f t="shared" ref="AV61:AV87" si="55">+S61/(S61+S15)*100</f>
        <v>23.454157782515992</v>
      </c>
      <c r="AW61" s="102">
        <f t="shared" ref="AW61:AW87" si="56">+T61/(T61+T15)*100</f>
        <v>23.326959847036331</v>
      </c>
      <c r="AX61" s="105"/>
      <c r="AY61" s="102">
        <f>+V61/(V61+V15)*100</f>
        <v>18.568232662192393</v>
      </c>
      <c r="AZ61" s="102">
        <f t="shared" ref="AZ61:AZ87" si="57">+W61/(W61+W15)*100</f>
        <v>17.752808988764045</v>
      </c>
      <c r="BA61" s="102">
        <f t="shared" ref="BA61:BA87" si="58">+X61/(X61+X15)*100</f>
        <v>19.376391982182628</v>
      </c>
      <c r="BB61" s="142"/>
      <c r="BC61" s="102">
        <f>+Z61/(Z61+Z15)*100</f>
        <v>3.3760186263096625</v>
      </c>
      <c r="BD61" s="102">
        <f t="shared" ref="BD61:BD87" si="59">+AA61/(AA61+AA15)*100</f>
        <v>3.5989717223650386</v>
      </c>
      <c r="BE61" s="102">
        <f t="shared" ref="BE61:BE87" si="60">+AB61/(AB61+AB15)*100</f>
        <v>3.1914893617021276</v>
      </c>
    </row>
    <row r="62" spans="1:58" ht="15" customHeight="1" x14ac:dyDescent="0.2">
      <c r="A62" s="107" t="s">
        <v>80</v>
      </c>
      <c r="B62" s="263">
        <v>604</v>
      </c>
      <c r="C62" s="263">
        <v>344</v>
      </c>
      <c r="D62" s="263">
        <v>260</v>
      </c>
      <c r="E62" s="263"/>
      <c r="F62" s="263">
        <v>161</v>
      </c>
      <c r="G62" s="263">
        <v>92</v>
      </c>
      <c r="H62" s="263">
        <v>69</v>
      </c>
      <c r="I62" s="263"/>
      <c r="J62" s="263">
        <v>53</v>
      </c>
      <c r="K62" s="263">
        <v>25</v>
      </c>
      <c r="L62" s="263">
        <v>28</v>
      </c>
      <c r="M62" s="263"/>
      <c r="N62" s="263">
        <v>55</v>
      </c>
      <c r="O62" s="263">
        <v>28</v>
      </c>
      <c r="P62" s="263">
        <v>27</v>
      </c>
      <c r="Q62" s="263"/>
      <c r="R62" s="263">
        <v>157</v>
      </c>
      <c r="S62" s="263">
        <v>81</v>
      </c>
      <c r="T62" s="263">
        <v>76</v>
      </c>
      <c r="U62" s="263"/>
      <c r="V62" s="263">
        <v>108</v>
      </c>
      <c r="W62" s="263">
        <v>76</v>
      </c>
      <c r="X62" s="263">
        <v>32</v>
      </c>
      <c r="Y62" s="263"/>
      <c r="Z62" s="263">
        <v>70</v>
      </c>
      <c r="AA62" s="263">
        <v>42</v>
      </c>
      <c r="AB62" s="263">
        <v>28</v>
      </c>
      <c r="AD62" s="107" t="s">
        <v>80</v>
      </c>
      <c r="AE62" s="102">
        <f t="shared" ref="AE62:AE87" si="61">+B62/(B62+B16)*100</f>
        <v>20.806062693765071</v>
      </c>
      <c r="AF62" s="102">
        <f t="shared" si="48"/>
        <v>24.328147100424328</v>
      </c>
      <c r="AG62" s="102">
        <f t="shared" si="48"/>
        <v>17.461383478844862</v>
      </c>
      <c r="AH62" s="142"/>
      <c r="AI62" s="102">
        <f t="shared" ref="AI62:AI87" si="62">+F62/(F62+F16)*100</f>
        <v>37.529137529137529</v>
      </c>
      <c r="AJ62" s="102">
        <f t="shared" si="49"/>
        <v>41.071428571428569</v>
      </c>
      <c r="AK62" s="102">
        <f t="shared" si="50"/>
        <v>33.658536585365859</v>
      </c>
      <c r="AL62" s="105"/>
      <c r="AM62" s="102">
        <f t="shared" ref="AM62:AM87" si="63">+J62/(J62+J16)*100</f>
        <v>16.825396825396826</v>
      </c>
      <c r="AN62" s="102">
        <f t="shared" si="51"/>
        <v>15.723270440251572</v>
      </c>
      <c r="AO62" s="102">
        <f t="shared" si="52"/>
        <v>17.948717948717949</v>
      </c>
      <c r="AP62" s="105"/>
      <c r="AQ62" s="102">
        <f t="shared" ref="AQ62:AQ87" si="64">+N62/(N62+N16)*100</f>
        <v>17.241379310344829</v>
      </c>
      <c r="AR62" s="102">
        <f t="shared" si="53"/>
        <v>17.391304347826086</v>
      </c>
      <c r="AS62" s="102">
        <f t="shared" si="54"/>
        <v>17.088607594936708</v>
      </c>
      <c r="AT62" s="105"/>
      <c r="AU62" s="102">
        <f t="shared" ref="AU62:AU87" si="65">+R62/(R62+R16)*100</f>
        <v>22.919708029197082</v>
      </c>
      <c r="AV62" s="102">
        <f t="shared" si="55"/>
        <v>26.557377049180324</v>
      </c>
      <c r="AW62" s="102">
        <f t="shared" si="56"/>
        <v>20</v>
      </c>
      <c r="AX62" s="105"/>
      <c r="AY62" s="102">
        <f t="shared" ref="AY62:AY87" si="66">+V62/(V62+V16)*100</f>
        <v>17.618270799347471</v>
      </c>
      <c r="AZ62" s="102">
        <f t="shared" si="57"/>
        <v>24.050632911392405</v>
      </c>
      <c r="BA62" s="102">
        <f t="shared" si="58"/>
        <v>10.774410774410773</v>
      </c>
      <c r="BB62" s="142"/>
      <c r="BC62" s="102">
        <f t="shared" ref="BC62:BC87" si="67">+Z62/(Z62+Z16)*100</f>
        <v>12.915129151291513</v>
      </c>
      <c r="BD62" s="102">
        <f t="shared" si="59"/>
        <v>16.867469879518072</v>
      </c>
      <c r="BE62" s="102">
        <f t="shared" si="60"/>
        <v>9.5563139931740615</v>
      </c>
    </row>
    <row r="63" spans="1:58" ht="15" customHeight="1" x14ac:dyDescent="0.2">
      <c r="A63" s="107" t="s">
        <v>81</v>
      </c>
      <c r="B63" s="263">
        <v>293</v>
      </c>
      <c r="C63" s="263">
        <v>132</v>
      </c>
      <c r="D63" s="263">
        <v>161</v>
      </c>
      <c r="E63" s="263"/>
      <c r="F63" s="263">
        <v>15</v>
      </c>
      <c r="G63" s="263">
        <v>7</v>
      </c>
      <c r="H63" s="263">
        <v>8</v>
      </c>
      <c r="I63" s="263"/>
      <c r="J63" s="263">
        <v>13</v>
      </c>
      <c r="K63" s="263">
        <v>9</v>
      </c>
      <c r="L63" s="263">
        <v>4</v>
      </c>
      <c r="M63" s="263"/>
      <c r="N63" s="263">
        <v>16</v>
      </c>
      <c r="O63" s="263">
        <v>8</v>
      </c>
      <c r="P63" s="263">
        <v>8</v>
      </c>
      <c r="Q63" s="263"/>
      <c r="R63" s="263">
        <v>99</v>
      </c>
      <c r="S63" s="263">
        <v>46</v>
      </c>
      <c r="T63" s="263">
        <v>53</v>
      </c>
      <c r="U63" s="263"/>
      <c r="V63" s="263">
        <v>109</v>
      </c>
      <c r="W63" s="263">
        <v>44</v>
      </c>
      <c r="X63" s="263">
        <v>65</v>
      </c>
      <c r="Y63" s="263"/>
      <c r="Z63" s="263">
        <v>41</v>
      </c>
      <c r="AA63" s="263">
        <v>18</v>
      </c>
      <c r="AB63" s="263">
        <v>23</v>
      </c>
      <c r="AD63" s="107" t="s">
        <v>81</v>
      </c>
      <c r="AE63" s="102">
        <f t="shared" si="61"/>
        <v>15.087538619979401</v>
      </c>
      <c r="AF63" s="102">
        <f t="shared" si="48"/>
        <v>17.670682730923694</v>
      </c>
      <c r="AG63" s="102">
        <f t="shared" si="48"/>
        <v>13.472803347280335</v>
      </c>
      <c r="AH63" s="142"/>
      <c r="AI63" s="102">
        <f t="shared" si="62"/>
        <v>19.480519480519483</v>
      </c>
      <c r="AJ63" s="102">
        <f t="shared" si="49"/>
        <v>21.212121212121211</v>
      </c>
      <c r="AK63" s="102">
        <f t="shared" si="50"/>
        <v>18.181818181818183</v>
      </c>
      <c r="AL63" s="105"/>
      <c r="AM63" s="102">
        <f t="shared" si="63"/>
        <v>22.033898305084744</v>
      </c>
      <c r="AN63" s="102">
        <f t="shared" si="51"/>
        <v>32.142857142857146</v>
      </c>
      <c r="AO63" s="102">
        <f t="shared" si="52"/>
        <v>12.903225806451612</v>
      </c>
      <c r="AP63" s="105"/>
      <c r="AQ63" s="102">
        <f t="shared" si="64"/>
        <v>22.535211267605636</v>
      </c>
      <c r="AR63" s="102">
        <f t="shared" si="53"/>
        <v>21.621621621621621</v>
      </c>
      <c r="AS63" s="102">
        <f t="shared" si="54"/>
        <v>23.52941176470588</v>
      </c>
      <c r="AT63" s="105"/>
      <c r="AU63" s="102">
        <f t="shared" si="65"/>
        <v>16.722972972972975</v>
      </c>
      <c r="AV63" s="102">
        <f t="shared" si="55"/>
        <v>19.166666666666668</v>
      </c>
      <c r="AW63" s="102">
        <f t="shared" si="56"/>
        <v>15.056818181818182</v>
      </c>
      <c r="AX63" s="105"/>
      <c r="AY63" s="102">
        <f t="shared" si="66"/>
        <v>17.666126418152352</v>
      </c>
      <c r="AZ63" s="102">
        <f t="shared" si="57"/>
        <v>21.359223300970871</v>
      </c>
      <c r="BA63" s="102">
        <f t="shared" si="58"/>
        <v>15.815085158150852</v>
      </c>
      <c r="BB63" s="142"/>
      <c r="BC63" s="102">
        <f t="shared" si="67"/>
        <v>7.7946768060836504</v>
      </c>
      <c r="BD63" s="102">
        <f t="shared" si="59"/>
        <v>8.8669950738916263</v>
      </c>
      <c r="BE63" s="102">
        <f t="shared" si="60"/>
        <v>7.1207430340557281</v>
      </c>
    </row>
    <row r="64" spans="1:58" ht="15" customHeight="1" x14ac:dyDescent="0.2">
      <c r="A64" s="107" t="s">
        <v>82</v>
      </c>
      <c r="B64" s="263">
        <v>2187</v>
      </c>
      <c r="C64" s="263">
        <v>1319</v>
      </c>
      <c r="D64" s="263">
        <v>868</v>
      </c>
      <c r="E64" s="263"/>
      <c r="F64" s="263">
        <v>393</v>
      </c>
      <c r="G64" s="263">
        <v>234</v>
      </c>
      <c r="H64" s="263">
        <v>159</v>
      </c>
      <c r="I64" s="263"/>
      <c r="J64" s="263">
        <v>471</v>
      </c>
      <c r="K64" s="263">
        <v>266</v>
      </c>
      <c r="L64" s="263">
        <v>205</v>
      </c>
      <c r="M64" s="263"/>
      <c r="N64" s="263">
        <v>283</v>
      </c>
      <c r="O64" s="263">
        <v>173</v>
      </c>
      <c r="P64" s="263">
        <v>110</v>
      </c>
      <c r="Q64" s="263"/>
      <c r="R64" s="263">
        <v>450</v>
      </c>
      <c r="S64" s="263">
        <v>282</v>
      </c>
      <c r="T64" s="263">
        <v>168</v>
      </c>
      <c r="U64" s="263"/>
      <c r="V64" s="263">
        <v>294</v>
      </c>
      <c r="W64" s="263">
        <v>174</v>
      </c>
      <c r="X64" s="263">
        <v>120</v>
      </c>
      <c r="Y64" s="263"/>
      <c r="Z64" s="263">
        <v>296</v>
      </c>
      <c r="AA64" s="263">
        <v>190</v>
      </c>
      <c r="AB64" s="263">
        <v>106</v>
      </c>
      <c r="AD64" s="107" t="s">
        <v>82</v>
      </c>
      <c r="AE64" s="102">
        <f t="shared" si="61"/>
        <v>22.252747252747252</v>
      </c>
      <c r="AF64" s="102">
        <f t="shared" si="48"/>
        <v>27.479166666666664</v>
      </c>
      <c r="AG64" s="102">
        <f t="shared" si="48"/>
        <v>17.263325377883852</v>
      </c>
      <c r="AH64" s="142"/>
      <c r="AI64" s="102">
        <f t="shared" si="62"/>
        <v>24.826279216677193</v>
      </c>
      <c r="AJ64" s="102">
        <f t="shared" si="49"/>
        <v>28.571428571428569</v>
      </c>
      <c r="AK64" s="102">
        <f t="shared" si="50"/>
        <v>20.811518324607331</v>
      </c>
      <c r="AL64" s="105"/>
      <c r="AM64" s="102">
        <f t="shared" si="63"/>
        <v>29.002463054187196</v>
      </c>
      <c r="AN64" s="102">
        <f t="shared" si="51"/>
        <v>33.291614518147682</v>
      </c>
      <c r="AO64" s="102">
        <f t="shared" si="52"/>
        <v>24.848484848484848</v>
      </c>
      <c r="AP64" s="105"/>
      <c r="AQ64" s="102">
        <f t="shared" si="64"/>
        <v>17.742946708463951</v>
      </c>
      <c r="AR64" s="102">
        <f t="shared" si="53"/>
        <v>21.305418719211822</v>
      </c>
      <c r="AS64" s="102">
        <f t="shared" si="54"/>
        <v>14.048531289910601</v>
      </c>
      <c r="AT64" s="105"/>
      <c r="AU64" s="102">
        <f t="shared" si="65"/>
        <v>24.416711882799781</v>
      </c>
      <c r="AV64" s="102">
        <f t="shared" si="55"/>
        <v>32.905484247374559</v>
      </c>
      <c r="AW64" s="102">
        <f t="shared" si="56"/>
        <v>17.038539553752535</v>
      </c>
      <c r="AX64" s="105"/>
      <c r="AY64" s="102">
        <f t="shared" si="66"/>
        <v>17.742908871454436</v>
      </c>
      <c r="AZ64" s="102">
        <f t="shared" si="57"/>
        <v>22.422680412371136</v>
      </c>
      <c r="BA64" s="102">
        <f t="shared" si="58"/>
        <v>13.620885357548239</v>
      </c>
      <c r="BB64" s="142"/>
      <c r="BC64" s="102">
        <f t="shared" si="67"/>
        <v>19.397116644823068</v>
      </c>
      <c r="BD64" s="102">
        <f t="shared" si="59"/>
        <v>25.780189959294436</v>
      </c>
      <c r="BE64" s="102">
        <f t="shared" si="60"/>
        <v>13.434727503168567</v>
      </c>
    </row>
    <row r="65" spans="1:57" ht="15" customHeight="1" x14ac:dyDescent="0.2">
      <c r="A65" s="107" t="s">
        <v>83</v>
      </c>
      <c r="B65" s="263">
        <v>336</v>
      </c>
      <c r="C65" s="263">
        <v>216</v>
      </c>
      <c r="D65" s="263">
        <v>120</v>
      </c>
      <c r="E65" s="263"/>
      <c r="F65" s="263">
        <v>73</v>
      </c>
      <c r="G65" s="263">
        <v>48</v>
      </c>
      <c r="H65" s="263">
        <v>25</v>
      </c>
      <c r="I65" s="263"/>
      <c r="J65" s="263">
        <v>51</v>
      </c>
      <c r="K65" s="263">
        <v>39</v>
      </c>
      <c r="L65" s="263">
        <v>12</v>
      </c>
      <c r="M65" s="263"/>
      <c r="N65" s="263">
        <v>54</v>
      </c>
      <c r="O65" s="263">
        <v>26</v>
      </c>
      <c r="P65" s="263">
        <v>28</v>
      </c>
      <c r="Q65" s="263"/>
      <c r="R65" s="263">
        <v>84</v>
      </c>
      <c r="S65" s="263">
        <v>53</v>
      </c>
      <c r="T65" s="263">
        <v>31</v>
      </c>
      <c r="U65" s="263"/>
      <c r="V65" s="263">
        <v>49</v>
      </c>
      <c r="W65" s="263">
        <v>37</v>
      </c>
      <c r="X65" s="263">
        <v>12</v>
      </c>
      <c r="Y65" s="263"/>
      <c r="Z65" s="263">
        <v>25</v>
      </c>
      <c r="AA65" s="263">
        <v>13</v>
      </c>
      <c r="AB65" s="263">
        <v>12</v>
      </c>
      <c r="AD65" s="107" t="s">
        <v>83</v>
      </c>
      <c r="AE65" s="102">
        <f t="shared" si="61"/>
        <v>15.664335664335665</v>
      </c>
      <c r="AF65" s="102">
        <f t="shared" si="48"/>
        <v>18.947368421052634</v>
      </c>
      <c r="AG65" s="102">
        <f t="shared" si="48"/>
        <v>11.940298507462686</v>
      </c>
      <c r="AH65" s="142"/>
      <c r="AI65" s="102">
        <f t="shared" si="62"/>
        <v>20.221606648199447</v>
      </c>
      <c r="AJ65" s="102">
        <f t="shared" si="49"/>
        <v>24.742268041237114</v>
      </c>
      <c r="AK65" s="102">
        <f t="shared" si="50"/>
        <v>14.97005988023952</v>
      </c>
      <c r="AL65" s="105"/>
      <c r="AM65" s="102">
        <f t="shared" si="63"/>
        <v>14.010989010989011</v>
      </c>
      <c r="AN65" s="102">
        <f t="shared" si="51"/>
        <v>20</v>
      </c>
      <c r="AO65" s="102">
        <f t="shared" si="52"/>
        <v>7.1005917159763312</v>
      </c>
      <c r="AP65" s="105"/>
      <c r="AQ65" s="102">
        <f t="shared" si="64"/>
        <v>15.835777126099707</v>
      </c>
      <c r="AR65" s="102">
        <f t="shared" si="53"/>
        <v>14.444444444444443</v>
      </c>
      <c r="AS65" s="102">
        <f t="shared" si="54"/>
        <v>17.391304347826086</v>
      </c>
      <c r="AT65" s="105"/>
      <c r="AU65" s="102">
        <f t="shared" si="65"/>
        <v>19.764705882352938</v>
      </c>
      <c r="AV65" s="102">
        <f t="shared" si="55"/>
        <v>22.844827586206897</v>
      </c>
      <c r="AW65" s="102">
        <f t="shared" si="56"/>
        <v>16.062176165803109</v>
      </c>
      <c r="AX65" s="105"/>
      <c r="AY65" s="102">
        <f t="shared" si="66"/>
        <v>13.725490196078432</v>
      </c>
      <c r="AZ65" s="102">
        <f t="shared" si="57"/>
        <v>19.892473118279568</v>
      </c>
      <c r="BA65" s="102">
        <f t="shared" si="58"/>
        <v>7.0175438596491224</v>
      </c>
      <c r="BB65" s="142"/>
      <c r="BC65" s="102">
        <f t="shared" si="67"/>
        <v>8.4175084175084187</v>
      </c>
      <c r="BD65" s="102">
        <f t="shared" si="59"/>
        <v>8.4967320261437909</v>
      </c>
      <c r="BE65" s="102">
        <f t="shared" si="60"/>
        <v>8.3333333333333321</v>
      </c>
    </row>
    <row r="66" spans="1:57" ht="15" customHeight="1" x14ac:dyDescent="0.2">
      <c r="A66" s="107" t="s">
        <v>84</v>
      </c>
      <c r="B66" s="263">
        <v>319</v>
      </c>
      <c r="C66" s="263">
        <v>200</v>
      </c>
      <c r="D66" s="263">
        <v>119</v>
      </c>
      <c r="E66" s="263"/>
      <c r="F66" s="263">
        <v>69</v>
      </c>
      <c r="G66" s="263">
        <v>40</v>
      </c>
      <c r="H66" s="263">
        <v>29</v>
      </c>
      <c r="I66" s="263"/>
      <c r="J66" s="263">
        <v>78</v>
      </c>
      <c r="K66" s="263">
        <v>53</v>
      </c>
      <c r="L66" s="263">
        <v>25</v>
      </c>
      <c r="M66" s="263"/>
      <c r="N66" s="263">
        <v>61</v>
      </c>
      <c r="O66" s="263">
        <v>33</v>
      </c>
      <c r="P66" s="263">
        <v>28</v>
      </c>
      <c r="Q66" s="263"/>
      <c r="R66" s="263">
        <v>71</v>
      </c>
      <c r="S66" s="263">
        <v>48</v>
      </c>
      <c r="T66" s="263">
        <v>23</v>
      </c>
      <c r="U66" s="263"/>
      <c r="V66" s="263">
        <v>23</v>
      </c>
      <c r="W66" s="263">
        <v>15</v>
      </c>
      <c r="X66" s="263">
        <v>8</v>
      </c>
      <c r="Y66" s="263"/>
      <c r="Z66" s="263">
        <v>17</v>
      </c>
      <c r="AA66" s="263">
        <v>11</v>
      </c>
      <c r="AB66" s="263">
        <v>6</v>
      </c>
      <c r="AD66" s="107" t="s">
        <v>84</v>
      </c>
      <c r="AE66" s="102">
        <f t="shared" si="61"/>
        <v>9.8792195726231036</v>
      </c>
      <c r="AF66" s="102">
        <f t="shared" si="48"/>
        <v>12.437810945273633</v>
      </c>
      <c r="AG66" s="102">
        <f t="shared" si="48"/>
        <v>7.3411474398519427</v>
      </c>
      <c r="AH66" s="142"/>
      <c r="AI66" s="102">
        <f t="shared" si="62"/>
        <v>11.311475409836065</v>
      </c>
      <c r="AJ66" s="102">
        <f t="shared" si="49"/>
        <v>13.201320132013199</v>
      </c>
      <c r="AK66" s="102">
        <f t="shared" si="50"/>
        <v>9.4462540716612384</v>
      </c>
      <c r="AL66" s="105"/>
      <c r="AM66" s="102">
        <f t="shared" si="63"/>
        <v>12.1875</v>
      </c>
      <c r="AN66" s="102">
        <f t="shared" si="51"/>
        <v>16.207951070336392</v>
      </c>
      <c r="AO66" s="102">
        <f t="shared" si="52"/>
        <v>7.9872204472843444</v>
      </c>
      <c r="AP66" s="105"/>
      <c r="AQ66" s="102">
        <f t="shared" si="64"/>
        <v>9.7913322632423743</v>
      </c>
      <c r="AR66" s="102">
        <f t="shared" si="53"/>
        <v>10.610932475884244</v>
      </c>
      <c r="AS66" s="102">
        <f t="shared" si="54"/>
        <v>8.9743589743589745</v>
      </c>
      <c r="AT66" s="105"/>
      <c r="AU66" s="102">
        <f t="shared" si="65"/>
        <v>14.171656686626747</v>
      </c>
      <c r="AV66" s="102">
        <f t="shared" si="55"/>
        <v>17.910447761194028</v>
      </c>
      <c r="AW66" s="102">
        <f t="shared" si="56"/>
        <v>9.8712446351931327</v>
      </c>
      <c r="AX66" s="105"/>
      <c r="AY66" s="102">
        <f t="shared" si="66"/>
        <v>5.2511415525114149</v>
      </c>
      <c r="AZ66" s="102">
        <f t="shared" si="57"/>
        <v>7.009345794392523</v>
      </c>
      <c r="BA66" s="102">
        <f t="shared" si="58"/>
        <v>3.5714285714285712</v>
      </c>
      <c r="BB66" s="142"/>
      <c r="BC66" s="102">
        <f t="shared" si="67"/>
        <v>4.0767386091127102</v>
      </c>
      <c r="BD66" s="102">
        <f t="shared" si="59"/>
        <v>5.9459459459459465</v>
      </c>
      <c r="BE66" s="102">
        <f t="shared" si="60"/>
        <v>2.5862068965517242</v>
      </c>
    </row>
    <row r="67" spans="1:57" ht="15" customHeight="1" x14ac:dyDescent="0.2">
      <c r="A67" s="107" t="s">
        <v>85</v>
      </c>
      <c r="B67" s="263">
        <v>75</v>
      </c>
      <c r="C67" s="263">
        <v>46</v>
      </c>
      <c r="D67" s="263">
        <v>29</v>
      </c>
      <c r="E67" s="263"/>
      <c r="F67" s="263">
        <v>5</v>
      </c>
      <c r="G67" s="263">
        <v>4</v>
      </c>
      <c r="H67" s="263">
        <v>1</v>
      </c>
      <c r="I67" s="263"/>
      <c r="J67" s="263">
        <v>9</v>
      </c>
      <c r="K67" s="263">
        <v>5</v>
      </c>
      <c r="L67" s="263">
        <v>4</v>
      </c>
      <c r="M67" s="263"/>
      <c r="N67" s="263">
        <v>18</v>
      </c>
      <c r="O67" s="263">
        <v>10</v>
      </c>
      <c r="P67" s="263">
        <v>8</v>
      </c>
      <c r="Q67" s="263"/>
      <c r="R67" s="263">
        <v>17</v>
      </c>
      <c r="S67" s="263">
        <v>10</v>
      </c>
      <c r="T67" s="263">
        <v>7</v>
      </c>
      <c r="U67" s="263"/>
      <c r="V67" s="263">
        <v>18</v>
      </c>
      <c r="W67" s="263">
        <v>14</v>
      </c>
      <c r="X67" s="263">
        <v>4</v>
      </c>
      <c r="Y67" s="263"/>
      <c r="Z67" s="263">
        <v>8</v>
      </c>
      <c r="AA67" s="263">
        <v>3</v>
      </c>
      <c r="AB67" s="263">
        <v>5</v>
      </c>
      <c r="AD67" s="107" t="s">
        <v>85</v>
      </c>
      <c r="AE67" s="102">
        <f t="shared" si="61"/>
        <v>7.1360608943862998</v>
      </c>
      <c r="AF67" s="102">
        <f t="shared" si="48"/>
        <v>8.9494163424124515</v>
      </c>
      <c r="AG67" s="102">
        <f t="shared" si="48"/>
        <v>5.4003724394785841</v>
      </c>
      <c r="AH67" s="142"/>
      <c r="AI67" s="102">
        <f t="shared" si="62"/>
        <v>2.4038461538461542</v>
      </c>
      <c r="AJ67" s="102">
        <f t="shared" si="49"/>
        <v>3.6363636363636362</v>
      </c>
      <c r="AK67" s="102">
        <f t="shared" si="50"/>
        <v>1.0204081632653061</v>
      </c>
      <c r="AL67" s="105"/>
      <c r="AM67" s="102">
        <f t="shared" si="63"/>
        <v>4.838709677419355</v>
      </c>
      <c r="AN67" s="102">
        <f t="shared" si="51"/>
        <v>5.8139534883720927</v>
      </c>
      <c r="AO67" s="102">
        <f t="shared" si="52"/>
        <v>4</v>
      </c>
      <c r="AP67" s="105"/>
      <c r="AQ67" s="102">
        <f t="shared" si="64"/>
        <v>9.0452261306532673</v>
      </c>
      <c r="AR67" s="102">
        <f t="shared" si="53"/>
        <v>11.111111111111111</v>
      </c>
      <c r="AS67" s="102">
        <f t="shared" si="54"/>
        <v>7.3394495412844041</v>
      </c>
      <c r="AT67" s="105"/>
      <c r="AU67" s="102">
        <f t="shared" si="65"/>
        <v>9.9415204678362574</v>
      </c>
      <c r="AV67" s="102">
        <f t="shared" si="55"/>
        <v>12.345679012345679</v>
      </c>
      <c r="AW67" s="102">
        <f t="shared" si="56"/>
        <v>7.7777777777777777</v>
      </c>
      <c r="AX67" s="105"/>
      <c r="AY67" s="102">
        <f t="shared" si="66"/>
        <v>10.526315789473683</v>
      </c>
      <c r="AZ67" s="102">
        <f t="shared" si="57"/>
        <v>14.736842105263156</v>
      </c>
      <c r="BA67" s="102">
        <f t="shared" si="58"/>
        <v>5.2631578947368416</v>
      </c>
      <c r="BB67" s="142"/>
      <c r="BC67" s="102">
        <f t="shared" si="67"/>
        <v>6.8965517241379306</v>
      </c>
      <c r="BD67" s="102">
        <f t="shared" si="59"/>
        <v>5.7692307692307692</v>
      </c>
      <c r="BE67" s="102">
        <f t="shared" si="60"/>
        <v>7.8125</v>
      </c>
    </row>
    <row r="68" spans="1:57" ht="15" customHeight="1" x14ac:dyDescent="0.2">
      <c r="A68" s="107" t="s">
        <v>86</v>
      </c>
      <c r="B68" s="263">
        <v>1232</v>
      </c>
      <c r="C68" s="263">
        <v>736</v>
      </c>
      <c r="D68" s="263">
        <v>496</v>
      </c>
      <c r="E68" s="263"/>
      <c r="F68" s="263">
        <v>237</v>
      </c>
      <c r="G68" s="263">
        <v>149</v>
      </c>
      <c r="H68" s="263">
        <v>88</v>
      </c>
      <c r="I68" s="263"/>
      <c r="J68" s="263">
        <v>281</v>
      </c>
      <c r="K68" s="263">
        <v>149</v>
      </c>
      <c r="L68" s="263">
        <v>132</v>
      </c>
      <c r="M68" s="263"/>
      <c r="N68" s="263">
        <v>199</v>
      </c>
      <c r="O68" s="263">
        <v>130</v>
      </c>
      <c r="P68" s="263">
        <v>69</v>
      </c>
      <c r="Q68" s="263"/>
      <c r="R68" s="263">
        <v>283</v>
      </c>
      <c r="S68" s="263">
        <v>172</v>
      </c>
      <c r="T68" s="263">
        <v>111</v>
      </c>
      <c r="U68" s="263"/>
      <c r="V68" s="263">
        <v>189</v>
      </c>
      <c r="W68" s="263">
        <v>110</v>
      </c>
      <c r="X68" s="263">
        <v>79</v>
      </c>
      <c r="Y68" s="263"/>
      <c r="Z68" s="263">
        <v>43</v>
      </c>
      <c r="AA68" s="263">
        <v>26</v>
      </c>
      <c r="AB68" s="263">
        <v>17</v>
      </c>
      <c r="AD68" s="107" t="s">
        <v>86</v>
      </c>
      <c r="AE68" s="102">
        <f t="shared" si="61"/>
        <v>15.682281059063136</v>
      </c>
      <c r="AF68" s="102">
        <f t="shared" si="48"/>
        <v>19.008264462809919</v>
      </c>
      <c r="AG68" s="102">
        <f t="shared" si="48"/>
        <v>12.449799196787147</v>
      </c>
      <c r="AH68" s="142"/>
      <c r="AI68" s="102">
        <f t="shared" si="62"/>
        <v>17.11191335740072</v>
      </c>
      <c r="AJ68" s="102">
        <f t="shared" si="49"/>
        <v>21.783625730994153</v>
      </c>
      <c r="AK68" s="102">
        <f t="shared" si="50"/>
        <v>12.553495007132668</v>
      </c>
      <c r="AL68" s="105"/>
      <c r="AM68" s="102">
        <f t="shared" si="63"/>
        <v>20.303468208092486</v>
      </c>
      <c r="AN68" s="102">
        <f t="shared" si="51"/>
        <v>21.438848920863311</v>
      </c>
      <c r="AO68" s="102">
        <f t="shared" si="52"/>
        <v>19.158200290275762</v>
      </c>
      <c r="AP68" s="105"/>
      <c r="AQ68" s="102">
        <f t="shared" si="64"/>
        <v>15.920000000000002</v>
      </c>
      <c r="AR68" s="102">
        <f t="shared" si="53"/>
        <v>20.440251572327046</v>
      </c>
      <c r="AS68" s="102">
        <f t="shared" si="54"/>
        <v>11.237785016286644</v>
      </c>
      <c r="AT68" s="105"/>
      <c r="AU68" s="102">
        <f t="shared" si="65"/>
        <v>18.35278858625162</v>
      </c>
      <c r="AV68" s="102">
        <f t="shared" si="55"/>
        <v>23.149394347240914</v>
      </c>
      <c r="AW68" s="102">
        <f t="shared" si="56"/>
        <v>13.892365456821027</v>
      </c>
      <c r="AX68" s="105"/>
      <c r="AY68" s="102">
        <f t="shared" si="66"/>
        <v>15.976331360946746</v>
      </c>
      <c r="AZ68" s="102">
        <f t="shared" si="57"/>
        <v>18.739352640545146</v>
      </c>
      <c r="BA68" s="102">
        <f t="shared" si="58"/>
        <v>13.25503355704698</v>
      </c>
      <c r="BB68" s="142"/>
      <c r="BC68" s="102">
        <f t="shared" si="67"/>
        <v>3.8669064748201443</v>
      </c>
      <c r="BD68" s="102">
        <f t="shared" si="59"/>
        <v>4.9335863377609108</v>
      </c>
      <c r="BE68" s="102">
        <f t="shared" si="60"/>
        <v>2.9059829059829059</v>
      </c>
    </row>
    <row r="69" spans="1:57" ht="15" customHeight="1" x14ac:dyDescent="0.2">
      <c r="A69" s="107" t="s">
        <v>87</v>
      </c>
      <c r="B69" s="263">
        <v>706</v>
      </c>
      <c r="C69" s="263">
        <v>446</v>
      </c>
      <c r="D69" s="263">
        <v>260</v>
      </c>
      <c r="E69" s="263"/>
      <c r="F69" s="263">
        <v>173</v>
      </c>
      <c r="G69" s="263">
        <v>103</v>
      </c>
      <c r="H69" s="263">
        <v>70</v>
      </c>
      <c r="I69" s="263"/>
      <c r="J69" s="263">
        <v>190</v>
      </c>
      <c r="K69" s="263">
        <v>118</v>
      </c>
      <c r="L69" s="263">
        <v>72</v>
      </c>
      <c r="M69" s="263"/>
      <c r="N69" s="263">
        <v>113</v>
      </c>
      <c r="O69" s="263">
        <v>83</v>
      </c>
      <c r="P69" s="263">
        <v>30</v>
      </c>
      <c r="Q69" s="263"/>
      <c r="R69" s="263">
        <v>134</v>
      </c>
      <c r="S69" s="263">
        <v>80</v>
      </c>
      <c r="T69" s="263">
        <v>54</v>
      </c>
      <c r="U69" s="263"/>
      <c r="V69" s="263">
        <v>63</v>
      </c>
      <c r="W69" s="263">
        <v>41</v>
      </c>
      <c r="X69" s="263">
        <v>22</v>
      </c>
      <c r="Y69" s="263"/>
      <c r="Z69" s="263">
        <v>33</v>
      </c>
      <c r="AA69" s="263">
        <v>21</v>
      </c>
      <c r="AB69" s="263">
        <v>12</v>
      </c>
      <c r="AD69" s="107" t="s">
        <v>87</v>
      </c>
      <c r="AE69" s="102">
        <f t="shared" si="61"/>
        <v>20.051121840386255</v>
      </c>
      <c r="AF69" s="102">
        <f t="shared" si="48"/>
        <v>24.668141592920353</v>
      </c>
      <c r="AG69" s="102">
        <f t="shared" si="48"/>
        <v>15.178050204319907</v>
      </c>
      <c r="AH69" s="142"/>
      <c r="AI69" s="102">
        <f t="shared" si="62"/>
        <v>24.469589816124472</v>
      </c>
      <c r="AJ69" s="102">
        <f t="shared" si="49"/>
        <v>28.065395095367844</v>
      </c>
      <c r="AK69" s="102">
        <f t="shared" si="50"/>
        <v>20.588235294117645</v>
      </c>
      <c r="AL69" s="105"/>
      <c r="AM69" s="102">
        <f t="shared" si="63"/>
        <v>25.885558583106267</v>
      </c>
      <c r="AN69" s="102">
        <f t="shared" si="51"/>
        <v>30.569948186528496</v>
      </c>
      <c r="AO69" s="102">
        <f t="shared" si="52"/>
        <v>20.689655172413794</v>
      </c>
      <c r="AP69" s="105"/>
      <c r="AQ69" s="102">
        <f t="shared" si="64"/>
        <v>16.212338593974174</v>
      </c>
      <c r="AR69" s="102">
        <f t="shared" si="53"/>
        <v>23.249299719887954</v>
      </c>
      <c r="AS69" s="102">
        <f t="shared" si="54"/>
        <v>8.8235294117647065</v>
      </c>
      <c r="AT69" s="105"/>
      <c r="AU69" s="102">
        <f t="shared" si="65"/>
        <v>25.670498084291189</v>
      </c>
      <c r="AV69" s="102">
        <f t="shared" si="55"/>
        <v>31.007751937984494</v>
      </c>
      <c r="AW69" s="102">
        <f t="shared" si="56"/>
        <v>20.454545454545457</v>
      </c>
      <c r="AX69" s="105"/>
      <c r="AY69" s="102">
        <f t="shared" si="66"/>
        <v>13.695652173913043</v>
      </c>
      <c r="AZ69" s="102">
        <f t="shared" si="57"/>
        <v>17.903930131004365</v>
      </c>
      <c r="BA69" s="102">
        <f t="shared" si="58"/>
        <v>9.5238095238095237</v>
      </c>
      <c r="BB69" s="142"/>
      <c r="BC69" s="102">
        <f t="shared" si="67"/>
        <v>8.2294264339152114</v>
      </c>
      <c r="BD69" s="102">
        <f t="shared" si="59"/>
        <v>9.9526066350710902</v>
      </c>
      <c r="BE69" s="102">
        <f t="shared" si="60"/>
        <v>6.3157894736842106</v>
      </c>
    </row>
    <row r="70" spans="1:57" ht="15" customHeight="1" x14ac:dyDescent="0.2">
      <c r="A70" s="107" t="s">
        <v>88</v>
      </c>
      <c r="B70" s="263">
        <v>1603</v>
      </c>
      <c r="C70" s="263">
        <v>1007</v>
      </c>
      <c r="D70" s="263">
        <v>596</v>
      </c>
      <c r="E70" s="263"/>
      <c r="F70" s="263">
        <v>410</v>
      </c>
      <c r="G70" s="263">
        <v>270</v>
      </c>
      <c r="H70" s="263">
        <v>140</v>
      </c>
      <c r="I70" s="263"/>
      <c r="J70" s="263">
        <v>387</v>
      </c>
      <c r="K70" s="263">
        <v>224</v>
      </c>
      <c r="L70" s="263">
        <v>163</v>
      </c>
      <c r="M70" s="263"/>
      <c r="N70" s="263">
        <v>267</v>
      </c>
      <c r="O70" s="263">
        <v>176</v>
      </c>
      <c r="P70" s="263">
        <v>91</v>
      </c>
      <c r="Q70" s="263"/>
      <c r="R70" s="263">
        <v>319</v>
      </c>
      <c r="S70" s="263">
        <v>194</v>
      </c>
      <c r="T70" s="263">
        <v>125</v>
      </c>
      <c r="U70" s="263"/>
      <c r="V70" s="263">
        <v>173</v>
      </c>
      <c r="W70" s="263">
        <v>111</v>
      </c>
      <c r="X70" s="263">
        <v>62</v>
      </c>
      <c r="Y70" s="263"/>
      <c r="Z70" s="263">
        <v>47</v>
      </c>
      <c r="AA70" s="263">
        <v>32</v>
      </c>
      <c r="AB70" s="263">
        <v>15</v>
      </c>
      <c r="AD70" s="107" t="s">
        <v>88</v>
      </c>
      <c r="AE70" s="102">
        <f t="shared" si="61"/>
        <v>21.144967682363806</v>
      </c>
      <c r="AF70" s="102">
        <f t="shared" si="48"/>
        <v>27.040816326530614</v>
      </c>
      <c r="AG70" s="102">
        <f t="shared" si="48"/>
        <v>15.45242416385792</v>
      </c>
      <c r="AH70" s="142"/>
      <c r="AI70" s="102">
        <f t="shared" si="62"/>
        <v>24.743512371756186</v>
      </c>
      <c r="AJ70" s="102">
        <f t="shared" si="49"/>
        <v>32.374100719424462</v>
      </c>
      <c r="AK70" s="102">
        <f t="shared" si="50"/>
        <v>17.01093560145808</v>
      </c>
      <c r="AL70" s="105"/>
      <c r="AM70" s="102">
        <f t="shared" si="63"/>
        <v>24.172392254840723</v>
      </c>
      <c r="AN70" s="102">
        <f t="shared" si="51"/>
        <v>28.717948717948715</v>
      </c>
      <c r="AO70" s="102">
        <f t="shared" si="52"/>
        <v>19.853836784409257</v>
      </c>
      <c r="AP70" s="105"/>
      <c r="AQ70" s="102">
        <f t="shared" si="64"/>
        <v>19.940253920836444</v>
      </c>
      <c r="AR70" s="102">
        <f t="shared" si="53"/>
        <v>26.666666666666668</v>
      </c>
      <c r="AS70" s="102">
        <f t="shared" si="54"/>
        <v>13.402061855670103</v>
      </c>
      <c r="AT70" s="105"/>
      <c r="AU70" s="102">
        <f t="shared" si="65"/>
        <v>28.280141843971627</v>
      </c>
      <c r="AV70" s="102">
        <f t="shared" si="55"/>
        <v>35.727440147329645</v>
      </c>
      <c r="AW70" s="102">
        <f t="shared" si="56"/>
        <v>21.367521367521366</v>
      </c>
      <c r="AX70" s="105"/>
      <c r="AY70" s="102">
        <f t="shared" si="66"/>
        <v>17.545638945233264</v>
      </c>
      <c r="AZ70" s="102">
        <f t="shared" si="57"/>
        <v>23.319327731092436</v>
      </c>
      <c r="BA70" s="102">
        <f t="shared" si="58"/>
        <v>12.156862745098039</v>
      </c>
      <c r="BB70" s="142"/>
      <c r="BC70" s="102">
        <f t="shared" si="67"/>
        <v>5.4022988505747129</v>
      </c>
      <c r="BD70" s="102">
        <f t="shared" si="59"/>
        <v>7.4245939675174011</v>
      </c>
      <c r="BE70" s="102">
        <f t="shared" si="60"/>
        <v>3.416856492027335</v>
      </c>
    </row>
    <row r="71" spans="1:57" ht="15" customHeight="1" x14ac:dyDescent="0.2">
      <c r="A71" s="107" t="s">
        <v>89</v>
      </c>
      <c r="B71" s="263">
        <v>150</v>
      </c>
      <c r="C71" s="263">
        <v>73</v>
      </c>
      <c r="D71" s="263">
        <v>77</v>
      </c>
      <c r="E71" s="263"/>
      <c r="F71" s="263">
        <v>35</v>
      </c>
      <c r="G71" s="263">
        <v>16</v>
      </c>
      <c r="H71" s="263">
        <v>19</v>
      </c>
      <c r="I71" s="263"/>
      <c r="J71" s="263">
        <v>28</v>
      </c>
      <c r="K71" s="263">
        <v>13</v>
      </c>
      <c r="L71" s="263">
        <v>15</v>
      </c>
      <c r="M71" s="263"/>
      <c r="N71" s="263">
        <v>26</v>
      </c>
      <c r="O71" s="263">
        <v>12</v>
      </c>
      <c r="P71" s="263">
        <v>14</v>
      </c>
      <c r="Q71" s="263"/>
      <c r="R71" s="263">
        <v>30</v>
      </c>
      <c r="S71" s="263">
        <v>16</v>
      </c>
      <c r="T71" s="263">
        <v>14</v>
      </c>
      <c r="U71" s="263"/>
      <c r="V71" s="263">
        <v>17</v>
      </c>
      <c r="W71" s="263">
        <v>6</v>
      </c>
      <c r="X71" s="263">
        <v>11</v>
      </c>
      <c r="Y71" s="263"/>
      <c r="Z71" s="263">
        <v>14</v>
      </c>
      <c r="AA71" s="263">
        <v>10</v>
      </c>
      <c r="AB71" s="263">
        <v>4</v>
      </c>
      <c r="AD71" s="107" t="s">
        <v>89</v>
      </c>
      <c r="AE71" s="102">
        <f t="shared" si="61"/>
        <v>9.0036014405762312</v>
      </c>
      <c r="AF71" s="102">
        <f t="shared" si="48"/>
        <v>9.492847854356306</v>
      </c>
      <c r="AG71" s="102">
        <f t="shared" si="48"/>
        <v>8.5841694537346704</v>
      </c>
      <c r="AH71" s="142"/>
      <c r="AI71" s="102">
        <f t="shared" si="62"/>
        <v>8.75</v>
      </c>
      <c r="AJ71" s="102">
        <f t="shared" si="49"/>
        <v>8.5106382978723403</v>
      </c>
      <c r="AK71" s="102">
        <f t="shared" si="50"/>
        <v>8.9622641509433958</v>
      </c>
      <c r="AL71" s="105"/>
      <c r="AM71" s="102">
        <f t="shared" si="63"/>
        <v>7.9545454545454541</v>
      </c>
      <c r="AN71" s="102">
        <f t="shared" si="51"/>
        <v>7.6023391812865491</v>
      </c>
      <c r="AO71" s="102">
        <f t="shared" si="52"/>
        <v>8.2872928176795568</v>
      </c>
      <c r="AP71" s="105"/>
      <c r="AQ71" s="102">
        <f t="shared" si="64"/>
        <v>8.8435374149659864</v>
      </c>
      <c r="AR71" s="102">
        <f t="shared" si="53"/>
        <v>9.6</v>
      </c>
      <c r="AS71" s="102">
        <f t="shared" si="54"/>
        <v>8.2840236686390547</v>
      </c>
      <c r="AT71" s="105"/>
      <c r="AU71" s="102">
        <f t="shared" si="65"/>
        <v>12.396694214876034</v>
      </c>
      <c r="AV71" s="102">
        <f t="shared" si="55"/>
        <v>14.814814814814813</v>
      </c>
      <c r="AW71" s="102">
        <f t="shared" si="56"/>
        <v>10.44776119402985</v>
      </c>
      <c r="AX71" s="105"/>
      <c r="AY71" s="102">
        <f t="shared" si="66"/>
        <v>8.5427135678391952</v>
      </c>
      <c r="AZ71" s="102">
        <f t="shared" si="57"/>
        <v>6.8965517241379306</v>
      </c>
      <c r="BA71" s="102">
        <f t="shared" si="58"/>
        <v>9.8214285714285712</v>
      </c>
      <c r="BB71" s="142"/>
      <c r="BC71" s="102">
        <f t="shared" si="67"/>
        <v>7.8212290502793298</v>
      </c>
      <c r="BD71" s="102">
        <f t="shared" si="59"/>
        <v>11.111111111111111</v>
      </c>
      <c r="BE71" s="102">
        <f t="shared" si="60"/>
        <v>4.4943820224719104</v>
      </c>
    </row>
    <row r="72" spans="1:57" ht="15" customHeight="1" x14ac:dyDescent="0.2">
      <c r="A72" s="153" t="s">
        <v>90</v>
      </c>
      <c r="B72" s="263">
        <v>1824</v>
      </c>
      <c r="C72" s="263">
        <v>1029</v>
      </c>
      <c r="D72" s="263">
        <v>795</v>
      </c>
      <c r="E72" s="263"/>
      <c r="F72" s="263">
        <v>295</v>
      </c>
      <c r="G72" s="263">
        <v>179</v>
      </c>
      <c r="H72" s="263">
        <v>116</v>
      </c>
      <c r="I72" s="263"/>
      <c r="J72" s="263">
        <v>303</v>
      </c>
      <c r="K72" s="263">
        <v>201</v>
      </c>
      <c r="L72" s="263">
        <v>102</v>
      </c>
      <c r="M72" s="263"/>
      <c r="N72" s="263">
        <v>221</v>
      </c>
      <c r="O72" s="263">
        <v>133</v>
      </c>
      <c r="P72" s="263">
        <v>88</v>
      </c>
      <c r="Q72" s="263"/>
      <c r="R72" s="263">
        <v>501</v>
      </c>
      <c r="S72" s="263">
        <v>273</v>
      </c>
      <c r="T72" s="263">
        <v>228</v>
      </c>
      <c r="U72" s="263"/>
      <c r="V72" s="263">
        <v>390</v>
      </c>
      <c r="W72" s="263">
        <v>181</v>
      </c>
      <c r="X72" s="263">
        <v>209</v>
      </c>
      <c r="Y72" s="263"/>
      <c r="Z72" s="263">
        <v>114</v>
      </c>
      <c r="AA72" s="263">
        <v>62</v>
      </c>
      <c r="AB72" s="263">
        <v>52</v>
      </c>
      <c r="AD72" s="153" t="s">
        <v>90</v>
      </c>
      <c r="AE72" s="102">
        <f t="shared" si="61"/>
        <v>25.975505553973228</v>
      </c>
      <c r="AF72" s="102">
        <f t="shared" si="48"/>
        <v>28.331497797356832</v>
      </c>
      <c r="AG72" s="102">
        <f t="shared" si="48"/>
        <v>23.451327433628318</v>
      </c>
      <c r="AH72" s="142"/>
      <c r="AI72" s="102">
        <f t="shared" si="62"/>
        <v>26.94063926940639</v>
      </c>
      <c r="AJ72" s="102">
        <f t="shared" si="49"/>
        <v>28.824476650563607</v>
      </c>
      <c r="AK72" s="102">
        <f t="shared" si="50"/>
        <v>24.472573839662449</v>
      </c>
      <c r="AL72" s="105"/>
      <c r="AM72" s="102">
        <f t="shared" si="63"/>
        <v>24.69437652811736</v>
      </c>
      <c r="AN72" s="102">
        <f t="shared" si="51"/>
        <v>29.428989751098094</v>
      </c>
      <c r="AO72" s="102">
        <f t="shared" si="52"/>
        <v>18.75</v>
      </c>
      <c r="AP72" s="105"/>
      <c r="AQ72" s="102">
        <f t="shared" si="64"/>
        <v>21.560975609756099</v>
      </c>
      <c r="AR72" s="102">
        <f t="shared" si="53"/>
        <v>25.72533849129594</v>
      </c>
      <c r="AS72" s="102">
        <f t="shared" si="54"/>
        <v>17.322834645669293</v>
      </c>
      <c r="AT72" s="105"/>
      <c r="AU72" s="102">
        <f t="shared" si="65"/>
        <v>35.531914893617021</v>
      </c>
      <c r="AV72" s="102">
        <f t="shared" si="55"/>
        <v>38.396624472573833</v>
      </c>
      <c r="AW72" s="102">
        <f t="shared" si="56"/>
        <v>32.618025751072963</v>
      </c>
      <c r="AX72" s="105"/>
      <c r="AY72" s="102">
        <f t="shared" si="66"/>
        <v>29.816513761467888</v>
      </c>
      <c r="AZ72" s="102">
        <f t="shared" si="57"/>
        <v>28.96</v>
      </c>
      <c r="BA72" s="102">
        <f t="shared" si="58"/>
        <v>30.600292825768665</v>
      </c>
      <c r="BB72" s="142"/>
      <c r="BC72" s="102">
        <f t="shared" si="67"/>
        <v>11.912225705329153</v>
      </c>
      <c r="BD72" s="102">
        <f t="shared" si="59"/>
        <v>13.052631578947368</v>
      </c>
      <c r="BE72" s="102">
        <f t="shared" si="60"/>
        <v>10.78838174273859</v>
      </c>
    </row>
    <row r="73" spans="1:57" ht="15" customHeight="1" x14ac:dyDescent="0.2">
      <c r="A73" s="107" t="s">
        <v>91</v>
      </c>
      <c r="B73" s="263">
        <v>75</v>
      </c>
      <c r="C73" s="263">
        <v>44</v>
      </c>
      <c r="D73" s="263">
        <v>31</v>
      </c>
      <c r="E73" s="263"/>
      <c r="F73" s="263">
        <v>15</v>
      </c>
      <c r="G73" s="263">
        <v>10</v>
      </c>
      <c r="H73" s="263">
        <v>5</v>
      </c>
      <c r="I73" s="263"/>
      <c r="J73" s="263">
        <v>25</v>
      </c>
      <c r="K73" s="263">
        <v>15</v>
      </c>
      <c r="L73" s="263">
        <v>10</v>
      </c>
      <c r="M73" s="263"/>
      <c r="N73" s="263">
        <v>0</v>
      </c>
      <c r="O73" s="263">
        <v>0</v>
      </c>
      <c r="P73" s="263">
        <v>0</v>
      </c>
      <c r="Q73" s="263"/>
      <c r="R73" s="263">
        <v>8</v>
      </c>
      <c r="S73" s="263">
        <v>5</v>
      </c>
      <c r="T73" s="263">
        <v>3</v>
      </c>
      <c r="U73" s="263"/>
      <c r="V73" s="263">
        <v>12</v>
      </c>
      <c r="W73" s="263">
        <v>8</v>
      </c>
      <c r="X73" s="263">
        <v>4</v>
      </c>
      <c r="Y73" s="263"/>
      <c r="Z73" s="263">
        <v>15</v>
      </c>
      <c r="AA73" s="263">
        <v>6</v>
      </c>
      <c r="AB73" s="263">
        <v>9</v>
      </c>
      <c r="AD73" s="107" t="s">
        <v>91</v>
      </c>
      <c r="AE73" s="102">
        <f t="shared" si="61"/>
        <v>8.8862559241706158</v>
      </c>
      <c r="AF73" s="102">
        <f t="shared" si="48"/>
        <v>10.476190476190476</v>
      </c>
      <c r="AG73" s="102">
        <f t="shared" si="48"/>
        <v>7.3113207547169807</v>
      </c>
      <c r="AH73" s="142"/>
      <c r="AI73" s="102">
        <f t="shared" si="62"/>
        <v>8.9285714285714288</v>
      </c>
      <c r="AJ73" s="102">
        <f t="shared" si="49"/>
        <v>11.235955056179774</v>
      </c>
      <c r="AK73" s="102">
        <f t="shared" si="50"/>
        <v>6.3291139240506329</v>
      </c>
      <c r="AL73" s="105"/>
      <c r="AM73" s="102">
        <f t="shared" si="63"/>
        <v>13.020833333333334</v>
      </c>
      <c r="AN73" s="102">
        <f t="shared" si="51"/>
        <v>15</v>
      </c>
      <c r="AO73" s="102">
        <f t="shared" si="52"/>
        <v>10.869565217391305</v>
      </c>
      <c r="AP73" s="105"/>
      <c r="AQ73" s="102">
        <f t="shared" si="64"/>
        <v>0</v>
      </c>
      <c r="AR73" s="102">
        <f t="shared" si="53"/>
        <v>0</v>
      </c>
      <c r="AS73" s="102">
        <f t="shared" si="54"/>
        <v>0</v>
      </c>
      <c r="AT73" s="105"/>
      <c r="AU73" s="102">
        <f t="shared" si="65"/>
        <v>6.557377049180328</v>
      </c>
      <c r="AV73" s="102">
        <f t="shared" si="55"/>
        <v>9.6153846153846168</v>
      </c>
      <c r="AW73" s="102">
        <f t="shared" si="56"/>
        <v>4.2857142857142856</v>
      </c>
      <c r="AX73" s="105"/>
      <c r="AY73" s="102">
        <f t="shared" si="66"/>
        <v>11.111111111111111</v>
      </c>
      <c r="AZ73" s="102">
        <f t="shared" si="57"/>
        <v>16</v>
      </c>
      <c r="BA73" s="102">
        <f t="shared" si="58"/>
        <v>6.8965517241379306</v>
      </c>
      <c r="BB73" s="142"/>
      <c r="BC73" s="102">
        <f t="shared" si="67"/>
        <v>18.292682926829269</v>
      </c>
      <c r="BD73" s="102">
        <f t="shared" si="59"/>
        <v>16.666666666666664</v>
      </c>
      <c r="BE73" s="102">
        <f t="shared" si="60"/>
        <v>19.565217391304348</v>
      </c>
    </row>
    <row r="74" spans="1:57" ht="15" customHeight="1" x14ac:dyDescent="0.2">
      <c r="A74" s="107" t="s">
        <v>92</v>
      </c>
      <c r="B74" s="263">
        <v>557</v>
      </c>
      <c r="C74" s="263">
        <v>343</v>
      </c>
      <c r="D74" s="263">
        <v>214</v>
      </c>
      <c r="E74" s="263"/>
      <c r="F74" s="263">
        <v>33</v>
      </c>
      <c r="G74" s="263">
        <v>20</v>
      </c>
      <c r="H74" s="263">
        <v>13</v>
      </c>
      <c r="I74" s="263"/>
      <c r="J74" s="263">
        <v>53</v>
      </c>
      <c r="K74" s="263">
        <v>40</v>
      </c>
      <c r="L74" s="263">
        <v>13</v>
      </c>
      <c r="M74" s="263"/>
      <c r="N74" s="263">
        <v>46</v>
      </c>
      <c r="O74" s="263">
        <v>36</v>
      </c>
      <c r="P74" s="263">
        <v>10</v>
      </c>
      <c r="Q74" s="263"/>
      <c r="R74" s="263">
        <v>184</v>
      </c>
      <c r="S74" s="263">
        <v>106</v>
      </c>
      <c r="T74" s="263">
        <v>78</v>
      </c>
      <c r="U74" s="263"/>
      <c r="V74" s="263">
        <v>169</v>
      </c>
      <c r="W74" s="263">
        <v>94</v>
      </c>
      <c r="X74" s="263">
        <v>75</v>
      </c>
      <c r="Y74" s="263"/>
      <c r="Z74" s="263">
        <v>72</v>
      </c>
      <c r="AA74" s="263">
        <v>47</v>
      </c>
      <c r="AB74" s="263">
        <v>25</v>
      </c>
      <c r="AD74" s="107" t="s">
        <v>92</v>
      </c>
      <c r="AE74" s="102">
        <f t="shared" si="61"/>
        <v>9.3519140362659492</v>
      </c>
      <c r="AF74" s="102">
        <f t="shared" si="48"/>
        <v>11.758656153582447</v>
      </c>
      <c r="AG74" s="102">
        <f t="shared" si="48"/>
        <v>7.0417900625205654</v>
      </c>
      <c r="AH74" s="142"/>
      <c r="AI74" s="102">
        <f t="shared" si="62"/>
        <v>5.4098360655737707</v>
      </c>
      <c r="AJ74" s="102">
        <f t="shared" si="49"/>
        <v>6.309148264984227</v>
      </c>
      <c r="AK74" s="102">
        <f t="shared" si="50"/>
        <v>4.4368600682593859</v>
      </c>
      <c r="AL74" s="105"/>
      <c r="AM74" s="102">
        <f t="shared" si="63"/>
        <v>8.0424886191198777</v>
      </c>
      <c r="AN74" s="102">
        <f t="shared" si="51"/>
        <v>11.235955056179774</v>
      </c>
      <c r="AO74" s="102">
        <f t="shared" si="52"/>
        <v>4.2904290429042904</v>
      </c>
      <c r="AP74" s="105"/>
      <c r="AQ74" s="102">
        <f t="shared" si="64"/>
        <v>7.0878274268104775</v>
      </c>
      <c r="AR74" s="102">
        <f t="shared" si="53"/>
        <v>10.650887573964498</v>
      </c>
      <c r="AS74" s="102">
        <f t="shared" si="54"/>
        <v>3.215434083601286</v>
      </c>
      <c r="AT74" s="105"/>
      <c r="AU74" s="102">
        <f t="shared" si="65"/>
        <v>12.250332889480692</v>
      </c>
      <c r="AV74" s="102">
        <f t="shared" si="55"/>
        <v>15.703703703703702</v>
      </c>
      <c r="AW74" s="102">
        <f t="shared" si="56"/>
        <v>9.4316807738814994</v>
      </c>
      <c r="AX74" s="105"/>
      <c r="AY74" s="102">
        <f t="shared" si="66"/>
        <v>12.764350453172204</v>
      </c>
      <c r="AZ74" s="102">
        <f t="shared" si="57"/>
        <v>14.573643410852712</v>
      </c>
      <c r="BA74" s="102">
        <f t="shared" si="58"/>
        <v>11.045655375552283</v>
      </c>
      <c r="BB74" s="142"/>
      <c r="BC74" s="102">
        <f t="shared" si="67"/>
        <v>5.9405940594059405</v>
      </c>
      <c r="BD74" s="102">
        <f t="shared" si="59"/>
        <v>8.0204778156996586</v>
      </c>
      <c r="BE74" s="102">
        <f t="shared" si="60"/>
        <v>3.9936102236421722</v>
      </c>
    </row>
    <row r="75" spans="1:57" ht="15" customHeight="1" x14ac:dyDescent="0.2">
      <c r="A75" s="107" t="s">
        <v>93</v>
      </c>
      <c r="B75" s="263">
        <v>327</v>
      </c>
      <c r="C75" s="263">
        <v>201</v>
      </c>
      <c r="D75" s="263">
        <v>126</v>
      </c>
      <c r="E75" s="263"/>
      <c r="F75" s="263">
        <v>116</v>
      </c>
      <c r="G75" s="263">
        <v>66</v>
      </c>
      <c r="H75" s="263">
        <v>50</v>
      </c>
      <c r="I75" s="263"/>
      <c r="J75" s="263">
        <v>114</v>
      </c>
      <c r="K75" s="263">
        <v>73</v>
      </c>
      <c r="L75" s="263">
        <v>41</v>
      </c>
      <c r="M75" s="263"/>
      <c r="N75" s="263">
        <v>34</v>
      </c>
      <c r="O75" s="263">
        <v>22</v>
      </c>
      <c r="P75" s="263">
        <v>12</v>
      </c>
      <c r="Q75" s="263"/>
      <c r="R75" s="263">
        <v>43</v>
      </c>
      <c r="S75" s="263">
        <v>28</v>
      </c>
      <c r="T75" s="263">
        <v>15</v>
      </c>
      <c r="U75" s="263"/>
      <c r="V75" s="263">
        <v>15</v>
      </c>
      <c r="W75" s="263">
        <v>8</v>
      </c>
      <c r="X75" s="263">
        <v>7</v>
      </c>
      <c r="Y75" s="263"/>
      <c r="Z75" s="263">
        <v>5</v>
      </c>
      <c r="AA75" s="263">
        <v>4</v>
      </c>
      <c r="AB75" s="263">
        <v>1</v>
      </c>
      <c r="AD75" s="107" t="s">
        <v>93</v>
      </c>
      <c r="AE75" s="102">
        <f t="shared" si="61"/>
        <v>32.312252964426882</v>
      </c>
      <c r="AF75" s="102">
        <f t="shared" si="48"/>
        <v>37.084870848708483</v>
      </c>
      <c r="AG75" s="102">
        <f t="shared" si="48"/>
        <v>26.808510638297872</v>
      </c>
      <c r="AH75" s="142"/>
      <c r="AI75" s="102">
        <f t="shared" si="62"/>
        <v>46.400000000000006</v>
      </c>
      <c r="AJ75" s="102">
        <f t="shared" si="49"/>
        <v>49.253731343283583</v>
      </c>
      <c r="AK75" s="102">
        <f t="shared" si="50"/>
        <v>43.103448275862064</v>
      </c>
      <c r="AL75" s="105"/>
      <c r="AM75" s="102">
        <f t="shared" si="63"/>
        <v>41.007194244604314</v>
      </c>
      <c r="AN75" s="102">
        <f t="shared" si="51"/>
        <v>46.202531645569621</v>
      </c>
      <c r="AO75" s="102">
        <f t="shared" si="52"/>
        <v>34.166666666666664</v>
      </c>
      <c r="AP75" s="105"/>
      <c r="AQ75" s="102">
        <f t="shared" si="64"/>
        <v>19.428571428571427</v>
      </c>
      <c r="AR75" s="102">
        <f t="shared" si="53"/>
        <v>24.444444444444443</v>
      </c>
      <c r="AS75" s="102">
        <f t="shared" si="54"/>
        <v>14.117647058823529</v>
      </c>
      <c r="AT75" s="105"/>
      <c r="AU75" s="102">
        <f t="shared" si="65"/>
        <v>32.089552238805972</v>
      </c>
      <c r="AV75" s="102">
        <f t="shared" si="55"/>
        <v>40</v>
      </c>
      <c r="AW75" s="102">
        <f t="shared" si="56"/>
        <v>23.4375</v>
      </c>
      <c r="AX75" s="105"/>
      <c r="AY75" s="102">
        <f t="shared" si="66"/>
        <v>17.241379310344829</v>
      </c>
      <c r="AZ75" s="102">
        <f t="shared" si="57"/>
        <v>18.181818181818183</v>
      </c>
      <c r="BA75" s="102">
        <f t="shared" si="58"/>
        <v>16.279069767441861</v>
      </c>
      <c r="BB75" s="142"/>
      <c r="BC75" s="102">
        <f t="shared" si="67"/>
        <v>5.6818181818181817</v>
      </c>
      <c r="BD75" s="102">
        <f t="shared" si="59"/>
        <v>8.695652173913043</v>
      </c>
      <c r="BE75" s="102">
        <f t="shared" si="60"/>
        <v>2.3809523809523809</v>
      </c>
    </row>
    <row r="76" spans="1:57" ht="15" customHeight="1" x14ac:dyDescent="0.2">
      <c r="A76" s="107" t="s">
        <v>94</v>
      </c>
      <c r="B76" s="263">
        <v>525</v>
      </c>
      <c r="C76" s="263">
        <v>303</v>
      </c>
      <c r="D76" s="263">
        <v>222</v>
      </c>
      <c r="E76" s="263"/>
      <c r="F76" s="263">
        <v>114</v>
      </c>
      <c r="G76" s="263">
        <v>69</v>
      </c>
      <c r="H76" s="263">
        <v>45</v>
      </c>
      <c r="I76" s="263"/>
      <c r="J76" s="263">
        <v>137</v>
      </c>
      <c r="K76" s="263">
        <v>73</v>
      </c>
      <c r="L76" s="263">
        <v>64</v>
      </c>
      <c r="M76" s="263"/>
      <c r="N76" s="263">
        <v>109</v>
      </c>
      <c r="O76" s="263">
        <v>64</v>
      </c>
      <c r="P76" s="263">
        <v>45</v>
      </c>
      <c r="Q76" s="263"/>
      <c r="R76" s="263">
        <v>112</v>
      </c>
      <c r="S76" s="263">
        <v>68</v>
      </c>
      <c r="T76" s="263">
        <v>44</v>
      </c>
      <c r="U76" s="263"/>
      <c r="V76" s="263">
        <v>24</v>
      </c>
      <c r="W76" s="263">
        <v>12</v>
      </c>
      <c r="X76" s="263">
        <v>12</v>
      </c>
      <c r="Y76" s="263"/>
      <c r="Z76" s="263">
        <v>29</v>
      </c>
      <c r="AA76" s="263">
        <v>17</v>
      </c>
      <c r="AB76" s="263">
        <v>12</v>
      </c>
      <c r="AD76" s="107" t="s">
        <v>94</v>
      </c>
      <c r="AE76" s="102">
        <f t="shared" si="61"/>
        <v>25.047709923664126</v>
      </c>
      <c r="AF76" s="102">
        <f t="shared" si="48"/>
        <v>29.106628242074926</v>
      </c>
      <c r="AG76" s="102">
        <f t="shared" si="48"/>
        <v>21.042654028436019</v>
      </c>
      <c r="AH76" s="142"/>
      <c r="AI76" s="102">
        <f t="shared" si="62"/>
        <v>25.277161862527713</v>
      </c>
      <c r="AJ76" s="102">
        <f t="shared" si="49"/>
        <v>30.263157894736842</v>
      </c>
      <c r="AK76" s="102">
        <f t="shared" si="50"/>
        <v>20.179372197309416</v>
      </c>
      <c r="AL76" s="105"/>
      <c r="AM76" s="102">
        <f t="shared" si="63"/>
        <v>27.845528455284551</v>
      </c>
      <c r="AN76" s="102">
        <f t="shared" si="51"/>
        <v>30.672268907563026</v>
      </c>
      <c r="AO76" s="102">
        <f t="shared" si="52"/>
        <v>25.196850393700785</v>
      </c>
      <c r="AP76" s="105"/>
      <c r="AQ76" s="102">
        <f t="shared" si="64"/>
        <v>28.092783505154639</v>
      </c>
      <c r="AR76" s="102">
        <f t="shared" si="53"/>
        <v>34.782608695652172</v>
      </c>
      <c r="AS76" s="102">
        <f t="shared" si="54"/>
        <v>22.058823529411764</v>
      </c>
      <c r="AT76" s="105"/>
      <c r="AU76" s="102">
        <f t="shared" si="65"/>
        <v>32.941176470588232</v>
      </c>
      <c r="AV76" s="102">
        <f t="shared" si="55"/>
        <v>38.636363636363633</v>
      </c>
      <c r="AW76" s="102">
        <f t="shared" si="56"/>
        <v>26.829268292682929</v>
      </c>
      <c r="AX76" s="105"/>
      <c r="AY76" s="102">
        <f t="shared" si="66"/>
        <v>12.903225806451612</v>
      </c>
      <c r="AZ76" s="102">
        <f t="shared" si="57"/>
        <v>12.244897959183673</v>
      </c>
      <c r="BA76" s="102">
        <f t="shared" si="58"/>
        <v>13.636363636363635</v>
      </c>
      <c r="BB76" s="142"/>
      <c r="BC76" s="102">
        <f t="shared" si="67"/>
        <v>12.133891213389122</v>
      </c>
      <c r="BD76" s="102">
        <f t="shared" si="59"/>
        <v>14.529914529914532</v>
      </c>
      <c r="BE76" s="102">
        <f t="shared" si="60"/>
        <v>9.8360655737704921</v>
      </c>
    </row>
    <row r="77" spans="1:57" ht="15" customHeight="1" x14ac:dyDescent="0.2">
      <c r="A77" s="107" t="s">
        <v>95</v>
      </c>
      <c r="B77" s="263">
        <v>555</v>
      </c>
      <c r="C77" s="263">
        <v>383</v>
      </c>
      <c r="D77" s="263">
        <v>172</v>
      </c>
      <c r="E77" s="263"/>
      <c r="F77" s="263">
        <v>97</v>
      </c>
      <c r="G77" s="263">
        <v>61</v>
      </c>
      <c r="H77" s="263">
        <v>36</v>
      </c>
      <c r="I77" s="263"/>
      <c r="J77" s="263">
        <v>130</v>
      </c>
      <c r="K77" s="263">
        <v>92</v>
      </c>
      <c r="L77" s="263">
        <v>38</v>
      </c>
      <c r="M77" s="263"/>
      <c r="N77" s="263">
        <v>70</v>
      </c>
      <c r="O77" s="263">
        <v>47</v>
      </c>
      <c r="P77" s="263">
        <v>23</v>
      </c>
      <c r="Q77" s="263"/>
      <c r="R77" s="263">
        <v>168</v>
      </c>
      <c r="S77" s="263">
        <v>116</v>
      </c>
      <c r="T77" s="263">
        <v>52</v>
      </c>
      <c r="U77" s="263"/>
      <c r="V77" s="263">
        <v>62</v>
      </c>
      <c r="W77" s="263">
        <v>50</v>
      </c>
      <c r="X77" s="263">
        <v>12</v>
      </c>
      <c r="Y77" s="263"/>
      <c r="Z77" s="263">
        <v>28</v>
      </c>
      <c r="AA77" s="263">
        <v>17</v>
      </c>
      <c r="AB77" s="263">
        <v>11</v>
      </c>
      <c r="AD77" s="107" t="s">
        <v>95</v>
      </c>
      <c r="AE77" s="102">
        <f t="shared" si="61"/>
        <v>20.441988950276244</v>
      </c>
      <c r="AF77" s="102">
        <f t="shared" ref="AF77:AF87" si="68">+C77/(C77+C31)*100</f>
        <v>26.689895470383274</v>
      </c>
      <c r="AG77" s="102">
        <f t="shared" ref="AG77:AG87" si="69">+D77/(D77+D31)*100</f>
        <v>13.4375</v>
      </c>
      <c r="AH77" s="142"/>
      <c r="AI77" s="102">
        <f t="shared" si="62"/>
        <v>19.400000000000002</v>
      </c>
      <c r="AJ77" s="102">
        <f t="shared" si="49"/>
        <v>22.846441947565545</v>
      </c>
      <c r="AK77" s="102">
        <f t="shared" si="50"/>
        <v>15.450643776824036</v>
      </c>
      <c r="AL77" s="105"/>
      <c r="AM77" s="102">
        <f t="shared" si="63"/>
        <v>25.440313111545986</v>
      </c>
      <c r="AN77" s="102">
        <f t="shared" si="51"/>
        <v>34.328358208955223</v>
      </c>
      <c r="AO77" s="102">
        <f t="shared" si="52"/>
        <v>15.637860082304528</v>
      </c>
      <c r="AP77" s="105"/>
      <c r="AQ77" s="102">
        <f t="shared" si="64"/>
        <v>13.806706114398423</v>
      </c>
      <c r="AR77" s="102">
        <f t="shared" si="53"/>
        <v>17.343173431734318</v>
      </c>
      <c r="AS77" s="102">
        <f t="shared" si="54"/>
        <v>9.7457627118644066</v>
      </c>
      <c r="AT77" s="105"/>
      <c r="AU77" s="102">
        <f t="shared" si="65"/>
        <v>37.086092715231786</v>
      </c>
      <c r="AV77" s="102">
        <f t="shared" si="55"/>
        <v>48.333333333333336</v>
      </c>
      <c r="AW77" s="102">
        <f t="shared" si="56"/>
        <v>24.413145539906104</v>
      </c>
      <c r="AX77" s="105"/>
      <c r="AY77" s="102">
        <f t="shared" si="66"/>
        <v>16.802168021680217</v>
      </c>
      <c r="AZ77" s="102">
        <f t="shared" si="57"/>
        <v>24.630541871921181</v>
      </c>
      <c r="BA77" s="102">
        <f t="shared" si="58"/>
        <v>7.2289156626506017</v>
      </c>
      <c r="BB77" s="142"/>
      <c r="BC77" s="102">
        <f t="shared" si="67"/>
        <v>7.4666666666666677</v>
      </c>
      <c r="BD77" s="102">
        <f t="shared" si="59"/>
        <v>9.1397849462365599</v>
      </c>
      <c r="BE77" s="102">
        <f t="shared" si="60"/>
        <v>5.8201058201058196</v>
      </c>
    </row>
    <row r="78" spans="1:57" ht="15" customHeight="1" x14ac:dyDescent="0.2">
      <c r="A78" s="107" t="s">
        <v>96</v>
      </c>
      <c r="B78" s="263">
        <v>887</v>
      </c>
      <c r="C78" s="263">
        <v>533</v>
      </c>
      <c r="D78" s="263">
        <v>354</v>
      </c>
      <c r="E78" s="263"/>
      <c r="F78" s="263">
        <v>159</v>
      </c>
      <c r="G78" s="263">
        <v>100</v>
      </c>
      <c r="H78" s="263">
        <v>59</v>
      </c>
      <c r="I78" s="263"/>
      <c r="J78" s="263">
        <v>164</v>
      </c>
      <c r="K78" s="263">
        <v>101</v>
      </c>
      <c r="L78" s="263">
        <v>63</v>
      </c>
      <c r="M78" s="263"/>
      <c r="N78" s="263">
        <v>113</v>
      </c>
      <c r="O78" s="263">
        <v>63</v>
      </c>
      <c r="P78" s="263">
        <v>50</v>
      </c>
      <c r="Q78" s="263"/>
      <c r="R78" s="263">
        <v>226</v>
      </c>
      <c r="S78" s="263">
        <v>117</v>
      </c>
      <c r="T78" s="263">
        <v>109</v>
      </c>
      <c r="U78" s="263"/>
      <c r="V78" s="263">
        <v>142</v>
      </c>
      <c r="W78" s="263">
        <v>97</v>
      </c>
      <c r="X78" s="263">
        <v>45</v>
      </c>
      <c r="Y78" s="263"/>
      <c r="Z78" s="263">
        <v>83</v>
      </c>
      <c r="AA78" s="263">
        <v>55</v>
      </c>
      <c r="AB78" s="263">
        <v>28</v>
      </c>
      <c r="AD78" s="107" t="s">
        <v>96</v>
      </c>
      <c r="AE78" s="102">
        <f t="shared" si="61"/>
        <v>30.916695712791913</v>
      </c>
      <c r="AF78" s="102">
        <f t="shared" si="68"/>
        <v>35.81989247311828</v>
      </c>
      <c r="AG78" s="102">
        <f t="shared" si="69"/>
        <v>25.633598841419264</v>
      </c>
      <c r="AH78" s="142"/>
      <c r="AI78" s="102">
        <f t="shared" si="62"/>
        <v>26.633165829145728</v>
      </c>
      <c r="AJ78" s="102">
        <f t="shared" si="49"/>
        <v>31.645569620253166</v>
      </c>
      <c r="AK78" s="102">
        <f t="shared" si="50"/>
        <v>20.996441281138789</v>
      </c>
      <c r="AL78" s="105"/>
      <c r="AM78" s="102">
        <f t="shared" si="63"/>
        <v>28.571428571428569</v>
      </c>
      <c r="AN78" s="102">
        <f t="shared" si="51"/>
        <v>33.554817275747503</v>
      </c>
      <c r="AO78" s="102">
        <f t="shared" si="52"/>
        <v>23.076923076923077</v>
      </c>
      <c r="AP78" s="105"/>
      <c r="AQ78" s="102">
        <f t="shared" si="64"/>
        <v>22.465208747514911</v>
      </c>
      <c r="AR78" s="102">
        <f t="shared" si="53"/>
        <v>25</v>
      </c>
      <c r="AS78" s="102">
        <f t="shared" si="54"/>
        <v>19.920318725099602</v>
      </c>
      <c r="AT78" s="105"/>
      <c r="AU78" s="102">
        <f t="shared" si="65"/>
        <v>46.311475409836063</v>
      </c>
      <c r="AV78" s="102">
        <f t="shared" si="55"/>
        <v>47.755102040816325</v>
      </c>
      <c r="AW78" s="102">
        <f t="shared" si="56"/>
        <v>44.855967078189302</v>
      </c>
      <c r="AX78" s="105"/>
      <c r="AY78" s="102">
        <f t="shared" si="66"/>
        <v>40.804597701149426</v>
      </c>
      <c r="AZ78" s="102">
        <f t="shared" si="57"/>
        <v>52.1505376344086</v>
      </c>
      <c r="BA78" s="102">
        <f t="shared" si="58"/>
        <v>27.777777777777779</v>
      </c>
      <c r="BB78" s="142"/>
      <c r="BC78" s="102">
        <f t="shared" si="67"/>
        <v>23.119777158774372</v>
      </c>
      <c r="BD78" s="102">
        <f t="shared" si="59"/>
        <v>29.25531914893617</v>
      </c>
      <c r="BE78" s="102">
        <f t="shared" si="60"/>
        <v>16.374269005847953</v>
      </c>
    </row>
    <row r="79" spans="1:57" ht="15" customHeight="1" x14ac:dyDescent="0.2">
      <c r="A79" s="107" t="s">
        <v>97</v>
      </c>
      <c r="B79" s="263">
        <v>219</v>
      </c>
      <c r="C79" s="263">
        <v>139</v>
      </c>
      <c r="D79" s="263">
        <v>80</v>
      </c>
      <c r="E79" s="263"/>
      <c r="F79" s="263">
        <v>51</v>
      </c>
      <c r="G79" s="263">
        <v>26</v>
      </c>
      <c r="H79" s="263">
        <v>25</v>
      </c>
      <c r="I79" s="263"/>
      <c r="J79" s="263">
        <v>55</v>
      </c>
      <c r="K79" s="263">
        <v>33</v>
      </c>
      <c r="L79" s="263">
        <v>22</v>
      </c>
      <c r="M79" s="263"/>
      <c r="N79" s="263">
        <v>47</v>
      </c>
      <c r="O79" s="263">
        <v>31</v>
      </c>
      <c r="P79" s="263">
        <v>16</v>
      </c>
      <c r="Q79" s="263"/>
      <c r="R79" s="263">
        <v>30</v>
      </c>
      <c r="S79" s="263">
        <v>23</v>
      </c>
      <c r="T79" s="263">
        <v>7</v>
      </c>
      <c r="U79" s="263"/>
      <c r="V79" s="263">
        <v>21</v>
      </c>
      <c r="W79" s="263">
        <v>15</v>
      </c>
      <c r="X79" s="263">
        <v>6</v>
      </c>
      <c r="Y79" s="263"/>
      <c r="Z79" s="263">
        <v>15</v>
      </c>
      <c r="AA79" s="263">
        <v>11</v>
      </c>
      <c r="AB79" s="263">
        <v>4</v>
      </c>
      <c r="AD79" s="107" t="s">
        <v>97</v>
      </c>
      <c r="AE79" s="102">
        <f t="shared" si="61"/>
        <v>13.460356484326983</v>
      </c>
      <c r="AF79" s="102">
        <f t="shared" si="68"/>
        <v>17.331670822942645</v>
      </c>
      <c r="AG79" s="102">
        <f t="shared" si="69"/>
        <v>9.6969696969696972</v>
      </c>
      <c r="AH79" s="142"/>
      <c r="AI79" s="102">
        <f t="shared" si="62"/>
        <v>15.789473684210526</v>
      </c>
      <c r="AJ79" s="102">
        <f t="shared" si="49"/>
        <v>16.666666666666664</v>
      </c>
      <c r="AK79" s="102">
        <f t="shared" si="50"/>
        <v>14.97005988023952</v>
      </c>
      <c r="AL79" s="105"/>
      <c r="AM79" s="102">
        <f t="shared" si="63"/>
        <v>17.1875</v>
      </c>
      <c r="AN79" s="102">
        <f t="shared" si="51"/>
        <v>20.121951219512198</v>
      </c>
      <c r="AO79" s="102">
        <f t="shared" si="52"/>
        <v>14.102564102564102</v>
      </c>
      <c r="AP79" s="105"/>
      <c r="AQ79" s="102">
        <f t="shared" si="64"/>
        <v>14.733542319749215</v>
      </c>
      <c r="AR79" s="102">
        <f t="shared" si="53"/>
        <v>21.088435374149661</v>
      </c>
      <c r="AS79" s="102">
        <f t="shared" si="54"/>
        <v>9.3023255813953494</v>
      </c>
      <c r="AT79" s="105"/>
      <c r="AU79" s="102">
        <f t="shared" si="65"/>
        <v>12.396694214876034</v>
      </c>
      <c r="AV79" s="102">
        <f t="shared" si="55"/>
        <v>17.692307692307693</v>
      </c>
      <c r="AW79" s="102">
        <f t="shared" si="56"/>
        <v>6.25</v>
      </c>
      <c r="AX79" s="105"/>
      <c r="AY79" s="102">
        <f t="shared" si="66"/>
        <v>9.9056603773584904</v>
      </c>
      <c r="AZ79" s="102">
        <f t="shared" si="57"/>
        <v>14.85148514851485</v>
      </c>
      <c r="BA79" s="102">
        <f t="shared" si="58"/>
        <v>5.4054054054054053</v>
      </c>
      <c r="BB79" s="142"/>
      <c r="BC79" s="102">
        <f t="shared" si="67"/>
        <v>7.109004739336493</v>
      </c>
      <c r="BD79" s="102">
        <f t="shared" si="59"/>
        <v>10.576923076923077</v>
      </c>
      <c r="BE79" s="102">
        <f t="shared" si="60"/>
        <v>3.7383177570093453</v>
      </c>
    </row>
    <row r="80" spans="1:57" ht="15" customHeight="1" x14ac:dyDescent="0.2">
      <c r="A80" s="107" t="s">
        <v>98</v>
      </c>
      <c r="B80" s="263">
        <v>552</v>
      </c>
      <c r="C80" s="263">
        <v>321</v>
      </c>
      <c r="D80" s="263">
        <v>231</v>
      </c>
      <c r="E80" s="263"/>
      <c r="F80" s="263">
        <v>119</v>
      </c>
      <c r="G80" s="263">
        <v>63</v>
      </c>
      <c r="H80" s="263">
        <v>56</v>
      </c>
      <c r="I80" s="263"/>
      <c r="J80" s="263">
        <v>138</v>
      </c>
      <c r="K80" s="263">
        <v>77</v>
      </c>
      <c r="L80" s="263">
        <v>61</v>
      </c>
      <c r="M80" s="263"/>
      <c r="N80" s="263">
        <v>79</v>
      </c>
      <c r="O80" s="263">
        <v>56</v>
      </c>
      <c r="P80" s="263">
        <v>23</v>
      </c>
      <c r="Q80" s="263"/>
      <c r="R80" s="263">
        <v>123</v>
      </c>
      <c r="S80" s="263">
        <v>77</v>
      </c>
      <c r="T80" s="263">
        <v>46</v>
      </c>
      <c r="U80" s="263"/>
      <c r="V80" s="263">
        <v>67</v>
      </c>
      <c r="W80" s="263">
        <v>34</v>
      </c>
      <c r="X80" s="263">
        <v>33</v>
      </c>
      <c r="Y80" s="263"/>
      <c r="Z80" s="263">
        <v>26</v>
      </c>
      <c r="AA80" s="263">
        <v>14</v>
      </c>
      <c r="AB80" s="263">
        <v>12</v>
      </c>
      <c r="AD80" s="107" t="s">
        <v>98</v>
      </c>
      <c r="AE80" s="102">
        <f t="shared" si="61"/>
        <v>27.89287518948964</v>
      </c>
      <c r="AF80" s="102">
        <f t="shared" si="68"/>
        <v>31.409001956947165</v>
      </c>
      <c r="AG80" s="102">
        <f t="shared" si="69"/>
        <v>24.137931034482758</v>
      </c>
      <c r="AH80" s="142"/>
      <c r="AI80" s="102">
        <f t="shared" si="62"/>
        <v>29.024390243902438</v>
      </c>
      <c r="AJ80" s="102">
        <f t="shared" si="49"/>
        <v>29.577464788732392</v>
      </c>
      <c r="AK80" s="102">
        <f t="shared" si="50"/>
        <v>28.426395939086298</v>
      </c>
      <c r="AL80" s="105"/>
      <c r="AM80" s="102">
        <f t="shared" si="63"/>
        <v>33.990147783251231</v>
      </c>
      <c r="AN80" s="102">
        <f t="shared" si="51"/>
        <v>35.813953488372093</v>
      </c>
      <c r="AO80" s="102">
        <f t="shared" si="52"/>
        <v>31.937172774869111</v>
      </c>
      <c r="AP80" s="105"/>
      <c r="AQ80" s="102">
        <f t="shared" si="64"/>
        <v>21.703296703296704</v>
      </c>
      <c r="AR80" s="102">
        <f t="shared" si="53"/>
        <v>28.717948717948715</v>
      </c>
      <c r="AS80" s="102">
        <f t="shared" si="54"/>
        <v>13.609467455621301</v>
      </c>
      <c r="AT80" s="105"/>
      <c r="AU80" s="102">
        <f t="shared" si="65"/>
        <v>36.283185840707965</v>
      </c>
      <c r="AV80" s="102">
        <f t="shared" si="55"/>
        <v>44.508670520231213</v>
      </c>
      <c r="AW80" s="102">
        <f t="shared" si="56"/>
        <v>27.710843373493976</v>
      </c>
      <c r="AX80" s="105"/>
      <c r="AY80" s="102">
        <f t="shared" si="66"/>
        <v>28.270042194092827</v>
      </c>
      <c r="AZ80" s="102">
        <f t="shared" si="57"/>
        <v>28.333333333333332</v>
      </c>
      <c r="BA80" s="102">
        <f t="shared" si="58"/>
        <v>28.205128205128204</v>
      </c>
      <c r="BB80" s="142"/>
      <c r="BC80" s="102">
        <f t="shared" si="67"/>
        <v>11.659192825112108</v>
      </c>
      <c r="BD80" s="102">
        <f t="shared" si="59"/>
        <v>13.20754716981132</v>
      </c>
      <c r="BE80" s="102">
        <f t="shared" si="60"/>
        <v>10.256410256410255</v>
      </c>
    </row>
    <row r="81" spans="1:60" ht="15" customHeight="1" x14ac:dyDescent="0.2">
      <c r="A81" s="107" t="s">
        <v>99</v>
      </c>
      <c r="B81" s="263">
        <v>797</v>
      </c>
      <c r="C81" s="263">
        <v>486</v>
      </c>
      <c r="D81" s="263">
        <v>311</v>
      </c>
      <c r="E81" s="263"/>
      <c r="F81" s="263">
        <v>142</v>
      </c>
      <c r="G81" s="263">
        <v>91</v>
      </c>
      <c r="H81" s="263">
        <v>51</v>
      </c>
      <c r="I81" s="263"/>
      <c r="J81" s="263">
        <v>228</v>
      </c>
      <c r="K81" s="263">
        <v>135</v>
      </c>
      <c r="L81" s="263">
        <v>93</v>
      </c>
      <c r="M81" s="263"/>
      <c r="N81" s="263">
        <v>139</v>
      </c>
      <c r="O81" s="263">
        <v>91</v>
      </c>
      <c r="P81" s="263">
        <v>48</v>
      </c>
      <c r="Q81" s="263"/>
      <c r="R81" s="263">
        <v>117</v>
      </c>
      <c r="S81" s="263">
        <v>62</v>
      </c>
      <c r="T81" s="263">
        <v>55</v>
      </c>
      <c r="U81" s="263"/>
      <c r="V81" s="263">
        <v>98</v>
      </c>
      <c r="W81" s="263">
        <v>60</v>
      </c>
      <c r="X81" s="263">
        <v>38</v>
      </c>
      <c r="Y81" s="263"/>
      <c r="Z81" s="263">
        <v>73</v>
      </c>
      <c r="AA81" s="263">
        <v>47</v>
      </c>
      <c r="AB81" s="263">
        <v>26</v>
      </c>
      <c r="AD81" s="107" t="s">
        <v>99</v>
      </c>
      <c r="AE81" s="102">
        <f t="shared" si="61"/>
        <v>17.718986216096042</v>
      </c>
      <c r="AF81" s="102">
        <f t="shared" si="68"/>
        <v>21.231979030144167</v>
      </c>
      <c r="AG81" s="102">
        <f t="shared" si="69"/>
        <v>14.078768673607966</v>
      </c>
      <c r="AH81" s="142"/>
      <c r="AI81" s="102">
        <f t="shared" si="62"/>
        <v>14.654282765737875</v>
      </c>
      <c r="AJ81" s="102">
        <f t="shared" si="49"/>
        <v>19.527896995708154</v>
      </c>
      <c r="AK81" s="102">
        <f t="shared" si="50"/>
        <v>10.139165009940358</v>
      </c>
      <c r="AL81" s="105"/>
      <c r="AM81" s="102">
        <f t="shared" si="63"/>
        <v>22.243902439024392</v>
      </c>
      <c r="AN81" s="102">
        <f t="shared" si="51"/>
        <v>24.635036496350367</v>
      </c>
      <c r="AO81" s="102">
        <f t="shared" si="52"/>
        <v>19.49685534591195</v>
      </c>
      <c r="AP81" s="105"/>
      <c r="AQ81" s="102">
        <f t="shared" si="64"/>
        <v>16.767189384800965</v>
      </c>
      <c r="AR81" s="102">
        <f t="shared" si="53"/>
        <v>22.413793103448278</v>
      </c>
      <c r="AS81" s="102">
        <f t="shared" si="54"/>
        <v>11.347517730496454</v>
      </c>
      <c r="AT81" s="105"/>
      <c r="AU81" s="102">
        <f t="shared" si="65"/>
        <v>18.28125</v>
      </c>
      <c r="AV81" s="102">
        <f t="shared" si="55"/>
        <v>18.507462686567163</v>
      </c>
      <c r="AW81" s="102">
        <f t="shared" si="56"/>
        <v>18.032786885245901</v>
      </c>
      <c r="AX81" s="105"/>
      <c r="AY81" s="102">
        <f t="shared" si="66"/>
        <v>18.249534450651769</v>
      </c>
      <c r="AZ81" s="102">
        <f t="shared" si="57"/>
        <v>20.97902097902098</v>
      </c>
      <c r="BA81" s="102">
        <f t="shared" si="58"/>
        <v>15.139442231075698</v>
      </c>
      <c r="BB81" s="142"/>
      <c r="BC81" s="102">
        <f t="shared" si="67"/>
        <v>14.65863453815261</v>
      </c>
      <c r="BD81" s="102">
        <f t="shared" si="59"/>
        <v>18.951612903225808</v>
      </c>
      <c r="BE81" s="102">
        <f t="shared" si="60"/>
        <v>10.4</v>
      </c>
    </row>
    <row r="82" spans="1:60" ht="15" customHeight="1" x14ac:dyDescent="0.2">
      <c r="A82" s="107" t="s">
        <v>100</v>
      </c>
      <c r="B82" s="263">
        <v>751</v>
      </c>
      <c r="C82" s="263">
        <v>405</v>
      </c>
      <c r="D82" s="263">
        <v>346</v>
      </c>
      <c r="E82" s="263"/>
      <c r="F82" s="263">
        <v>205</v>
      </c>
      <c r="G82" s="263">
        <v>115</v>
      </c>
      <c r="H82" s="263">
        <v>90</v>
      </c>
      <c r="I82" s="263"/>
      <c r="J82" s="263">
        <v>181</v>
      </c>
      <c r="K82" s="263">
        <v>85</v>
      </c>
      <c r="L82" s="263">
        <v>96</v>
      </c>
      <c r="M82" s="263"/>
      <c r="N82" s="263">
        <v>131</v>
      </c>
      <c r="O82" s="263">
        <v>69</v>
      </c>
      <c r="P82" s="263">
        <v>62</v>
      </c>
      <c r="Q82" s="263"/>
      <c r="R82" s="263">
        <v>119</v>
      </c>
      <c r="S82" s="263">
        <v>65</v>
      </c>
      <c r="T82" s="263">
        <v>54</v>
      </c>
      <c r="U82" s="263"/>
      <c r="V82" s="263">
        <v>89</v>
      </c>
      <c r="W82" s="263">
        <v>52</v>
      </c>
      <c r="X82" s="263">
        <v>37</v>
      </c>
      <c r="Y82" s="263"/>
      <c r="Z82" s="263">
        <v>26</v>
      </c>
      <c r="AA82" s="263">
        <v>19</v>
      </c>
      <c r="AB82" s="263">
        <v>7</v>
      </c>
      <c r="AD82" s="107" t="s">
        <v>100</v>
      </c>
      <c r="AE82" s="102">
        <f t="shared" si="61"/>
        <v>20.33577037638776</v>
      </c>
      <c r="AF82" s="102">
        <f t="shared" si="68"/>
        <v>21.327014218009481</v>
      </c>
      <c r="AG82" s="102">
        <f t="shared" si="69"/>
        <v>19.286510590858416</v>
      </c>
      <c r="AH82" s="142"/>
      <c r="AI82" s="102">
        <f t="shared" si="62"/>
        <v>23.809523809523807</v>
      </c>
      <c r="AJ82" s="102">
        <f t="shared" si="49"/>
        <v>26.436781609195403</v>
      </c>
      <c r="AK82" s="102">
        <f t="shared" si="50"/>
        <v>21.12676056338028</v>
      </c>
      <c r="AL82" s="105"/>
      <c r="AM82" s="102">
        <f t="shared" si="63"/>
        <v>21.859903381642511</v>
      </c>
      <c r="AN82" s="102">
        <f t="shared" si="51"/>
        <v>19.813519813519815</v>
      </c>
      <c r="AO82" s="102">
        <f t="shared" si="52"/>
        <v>24.060150375939848</v>
      </c>
      <c r="AP82" s="105"/>
      <c r="AQ82" s="102">
        <f t="shared" si="64"/>
        <v>19.436201780415431</v>
      </c>
      <c r="AR82" s="102">
        <f t="shared" si="53"/>
        <v>19.166666666666668</v>
      </c>
      <c r="AS82" s="102">
        <f t="shared" si="54"/>
        <v>19.745222929936308</v>
      </c>
      <c r="AT82" s="105"/>
      <c r="AU82" s="102">
        <f t="shared" si="65"/>
        <v>21.518987341772153</v>
      </c>
      <c r="AV82" s="102">
        <f t="shared" si="55"/>
        <v>23.465703971119133</v>
      </c>
      <c r="AW82" s="102">
        <f t="shared" si="56"/>
        <v>19.565217391304348</v>
      </c>
      <c r="AX82" s="105"/>
      <c r="AY82" s="102">
        <f t="shared" si="66"/>
        <v>20.794392523364486</v>
      </c>
      <c r="AZ82" s="102">
        <f t="shared" si="57"/>
        <v>23.318385650224215</v>
      </c>
      <c r="BA82" s="102">
        <f t="shared" si="58"/>
        <v>18.048780487804876</v>
      </c>
      <c r="BB82" s="142"/>
      <c r="BC82" s="102">
        <f t="shared" si="67"/>
        <v>7.4498567335243555</v>
      </c>
      <c r="BD82" s="102">
        <f t="shared" si="59"/>
        <v>10.857142857142858</v>
      </c>
      <c r="BE82" s="102">
        <f t="shared" si="60"/>
        <v>4.0229885057471266</v>
      </c>
    </row>
    <row r="83" spans="1:60" ht="15" customHeight="1" x14ac:dyDescent="0.2">
      <c r="A83" s="107" t="s">
        <v>101</v>
      </c>
      <c r="B83" s="263">
        <v>236</v>
      </c>
      <c r="C83" s="263">
        <v>145</v>
      </c>
      <c r="D83" s="263">
        <v>91</v>
      </c>
      <c r="E83" s="263"/>
      <c r="F83" s="263">
        <v>50</v>
      </c>
      <c r="G83" s="263">
        <v>30</v>
      </c>
      <c r="H83" s="263">
        <v>20</v>
      </c>
      <c r="I83" s="263"/>
      <c r="J83" s="263">
        <v>65</v>
      </c>
      <c r="K83" s="263">
        <v>34</v>
      </c>
      <c r="L83" s="263">
        <v>31</v>
      </c>
      <c r="M83" s="263"/>
      <c r="N83" s="263">
        <v>59</v>
      </c>
      <c r="O83" s="263">
        <v>42</v>
      </c>
      <c r="P83" s="263">
        <v>17</v>
      </c>
      <c r="Q83" s="263"/>
      <c r="R83" s="263">
        <v>37</v>
      </c>
      <c r="S83" s="263">
        <v>23</v>
      </c>
      <c r="T83" s="263">
        <v>14</v>
      </c>
      <c r="U83" s="263"/>
      <c r="V83" s="263">
        <v>21</v>
      </c>
      <c r="W83" s="263">
        <v>13</v>
      </c>
      <c r="X83" s="263">
        <v>8</v>
      </c>
      <c r="Y83" s="263"/>
      <c r="Z83" s="263">
        <v>4</v>
      </c>
      <c r="AA83" s="263">
        <v>3</v>
      </c>
      <c r="AB83" s="263">
        <v>1</v>
      </c>
      <c r="AD83" s="107" t="s">
        <v>101</v>
      </c>
      <c r="AE83" s="102">
        <f t="shared" si="61"/>
        <v>20.257510729613735</v>
      </c>
      <c r="AF83" s="102">
        <f t="shared" si="68"/>
        <v>23.692810457516337</v>
      </c>
      <c r="AG83" s="102">
        <f t="shared" si="69"/>
        <v>16.455696202531644</v>
      </c>
      <c r="AH83" s="142"/>
      <c r="AI83" s="102">
        <f t="shared" si="62"/>
        <v>20.66115702479339</v>
      </c>
      <c r="AJ83" s="102">
        <f t="shared" si="49"/>
        <v>24.793388429752067</v>
      </c>
      <c r="AK83" s="102">
        <f t="shared" si="50"/>
        <v>16.528925619834713</v>
      </c>
      <c r="AL83" s="105"/>
      <c r="AM83" s="102">
        <f t="shared" si="63"/>
        <v>22.184300341296929</v>
      </c>
      <c r="AN83" s="102">
        <f t="shared" si="51"/>
        <v>21.25</v>
      </c>
      <c r="AO83" s="102">
        <f t="shared" si="52"/>
        <v>23.308270676691727</v>
      </c>
      <c r="AP83" s="105"/>
      <c r="AQ83" s="102">
        <f t="shared" si="64"/>
        <v>25.991189427312776</v>
      </c>
      <c r="AR83" s="102">
        <f t="shared" si="53"/>
        <v>35.897435897435898</v>
      </c>
      <c r="AS83" s="102">
        <f t="shared" si="54"/>
        <v>15.454545454545453</v>
      </c>
      <c r="AT83" s="105"/>
      <c r="AU83" s="102">
        <f t="shared" si="65"/>
        <v>18.5</v>
      </c>
      <c r="AV83" s="102">
        <f t="shared" si="55"/>
        <v>21.495327102803738</v>
      </c>
      <c r="AW83" s="102">
        <f t="shared" si="56"/>
        <v>15.053763440860216</v>
      </c>
      <c r="AX83" s="105"/>
      <c r="AY83" s="102">
        <f t="shared" si="66"/>
        <v>19.090909090909093</v>
      </c>
      <c r="AZ83" s="102">
        <f t="shared" si="57"/>
        <v>22.807017543859647</v>
      </c>
      <c r="BA83" s="102">
        <f t="shared" si="58"/>
        <v>15.09433962264151</v>
      </c>
      <c r="BB83" s="142"/>
      <c r="BC83" s="102">
        <f t="shared" si="67"/>
        <v>4.3010752688172049</v>
      </c>
      <c r="BD83" s="102">
        <f t="shared" si="59"/>
        <v>6</v>
      </c>
      <c r="BE83" s="102">
        <f t="shared" si="60"/>
        <v>2.3255813953488373</v>
      </c>
    </row>
    <row r="84" spans="1:60" ht="15" customHeight="1" x14ac:dyDescent="0.2">
      <c r="A84" s="107" t="s">
        <v>102</v>
      </c>
      <c r="B84" s="263">
        <v>467</v>
      </c>
      <c r="C84" s="263">
        <v>282</v>
      </c>
      <c r="D84" s="263">
        <v>185</v>
      </c>
      <c r="E84" s="263"/>
      <c r="F84" s="263">
        <v>131</v>
      </c>
      <c r="G84" s="263">
        <v>74</v>
      </c>
      <c r="H84" s="263">
        <v>57</v>
      </c>
      <c r="I84" s="263"/>
      <c r="J84" s="263">
        <v>137</v>
      </c>
      <c r="K84" s="263">
        <v>94</v>
      </c>
      <c r="L84" s="263">
        <v>43</v>
      </c>
      <c r="M84" s="263"/>
      <c r="N84" s="263">
        <v>115</v>
      </c>
      <c r="O84" s="263">
        <v>61</v>
      </c>
      <c r="P84" s="263">
        <v>54</v>
      </c>
      <c r="Q84" s="263"/>
      <c r="R84" s="263">
        <v>38</v>
      </c>
      <c r="S84" s="263">
        <v>23</v>
      </c>
      <c r="T84" s="263">
        <v>15</v>
      </c>
      <c r="U84" s="263"/>
      <c r="V84" s="263">
        <v>19</v>
      </c>
      <c r="W84" s="263">
        <v>13</v>
      </c>
      <c r="X84" s="263">
        <v>6</v>
      </c>
      <c r="Y84" s="263"/>
      <c r="Z84" s="263">
        <v>27</v>
      </c>
      <c r="AA84" s="263">
        <v>17</v>
      </c>
      <c r="AB84" s="263">
        <v>10</v>
      </c>
      <c r="AD84" s="107" t="s">
        <v>102</v>
      </c>
      <c r="AE84" s="102">
        <f t="shared" si="61"/>
        <v>34.566987416728352</v>
      </c>
      <c r="AF84" s="102">
        <f t="shared" si="68"/>
        <v>40.285714285714285</v>
      </c>
      <c r="AG84" s="102">
        <f t="shared" si="69"/>
        <v>28.417818740399387</v>
      </c>
      <c r="AH84" s="142"/>
      <c r="AI84" s="102">
        <f t="shared" si="62"/>
        <v>41.065830721003131</v>
      </c>
      <c r="AJ84" s="102">
        <f t="shared" si="49"/>
        <v>44.047619047619044</v>
      </c>
      <c r="AK84" s="102">
        <f t="shared" si="50"/>
        <v>37.748344370860927</v>
      </c>
      <c r="AL84" s="105"/>
      <c r="AM84" s="102">
        <f t="shared" si="63"/>
        <v>41.896024464831804</v>
      </c>
      <c r="AN84" s="102">
        <f t="shared" si="51"/>
        <v>48.205128205128204</v>
      </c>
      <c r="AO84" s="102">
        <f t="shared" si="52"/>
        <v>32.575757575757578</v>
      </c>
      <c r="AP84" s="105"/>
      <c r="AQ84" s="102">
        <f t="shared" si="64"/>
        <v>43.893129770992367</v>
      </c>
      <c r="AR84" s="102">
        <f t="shared" si="53"/>
        <v>48.412698412698411</v>
      </c>
      <c r="AS84" s="102">
        <f t="shared" si="54"/>
        <v>39.705882352941174</v>
      </c>
      <c r="AT84" s="105"/>
      <c r="AU84" s="102">
        <f t="shared" si="65"/>
        <v>23.030303030303031</v>
      </c>
      <c r="AV84" s="102">
        <f t="shared" si="55"/>
        <v>31.081081081081081</v>
      </c>
      <c r="AW84" s="102">
        <f t="shared" si="56"/>
        <v>16.483516483516482</v>
      </c>
      <c r="AX84" s="105"/>
      <c r="AY84" s="102">
        <f t="shared" si="66"/>
        <v>12.837837837837837</v>
      </c>
      <c r="AZ84" s="102">
        <f t="shared" si="57"/>
        <v>18.055555555555554</v>
      </c>
      <c r="BA84" s="102">
        <f t="shared" si="58"/>
        <v>7.8947368421052628</v>
      </c>
      <c r="BB84" s="142"/>
      <c r="BC84" s="102">
        <f t="shared" si="67"/>
        <v>20.76923076923077</v>
      </c>
      <c r="BD84" s="102">
        <f t="shared" si="59"/>
        <v>26.153846153846157</v>
      </c>
      <c r="BE84" s="102">
        <f t="shared" si="60"/>
        <v>15.384615384615385</v>
      </c>
    </row>
    <row r="85" spans="1:60" ht="15" customHeight="1" x14ac:dyDescent="0.2">
      <c r="A85" s="107" t="s">
        <v>103</v>
      </c>
      <c r="B85" s="263">
        <v>1303</v>
      </c>
      <c r="C85" s="263">
        <v>752</v>
      </c>
      <c r="D85" s="263">
        <v>551</v>
      </c>
      <c r="E85" s="263"/>
      <c r="F85" s="263">
        <v>358</v>
      </c>
      <c r="G85" s="263">
        <v>192</v>
      </c>
      <c r="H85" s="263">
        <v>166</v>
      </c>
      <c r="I85" s="263"/>
      <c r="J85" s="263">
        <v>335</v>
      </c>
      <c r="K85" s="263">
        <v>197</v>
      </c>
      <c r="L85" s="263">
        <v>138</v>
      </c>
      <c r="M85" s="263"/>
      <c r="N85" s="263">
        <v>202</v>
      </c>
      <c r="O85" s="263">
        <v>131</v>
      </c>
      <c r="P85" s="263">
        <v>71</v>
      </c>
      <c r="Q85" s="263"/>
      <c r="R85" s="263">
        <v>190</v>
      </c>
      <c r="S85" s="263">
        <v>111</v>
      </c>
      <c r="T85" s="263">
        <v>79</v>
      </c>
      <c r="U85" s="263"/>
      <c r="V85" s="263">
        <v>151</v>
      </c>
      <c r="W85" s="263">
        <v>80</v>
      </c>
      <c r="X85" s="263">
        <v>71</v>
      </c>
      <c r="Y85" s="263"/>
      <c r="Z85" s="263">
        <v>67</v>
      </c>
      <c r="AA85" s="263">
        <v>41</v>
      </c>
      <c r="AB85" s="263">
        <v>26</v>
      </c>
      <c r="AD85" s="107" t="s">
        <v>103</v>
      </c>
      <c r="AE85" s="102">
        <f t="shared" si="61"/>
        <v>28.081896551724139</v>
      </c>
      <c r="AF85" s="102">
        <f t="shared" si="68"/>
        <v>33.782569631626238</v>
      </c>
      <c r="AG85" s="102">
        <f t="shared" si="69"/>
        <v>22.825186412593208</v>
      </c>
      <c r="AH85" s="142"/>
      <c r="AI85" s="102">
        <f t="shared" si="62"/>
        <v>36.016096579476866</v>
      </c>
      <c r="AJ85" s="102">
        <f t="shared" si="49"/>
        <v>41.201716738197426</v>
      </c>
      <c r="AK85" s="102">
        <f t="shared" si="50"/>
        <v>31.439393939393938</v>
      </c>
      <c r="AL85" s="105"/>
      <c r="AM85" s="102">
        <f t="shared" si="63"/>
        <v>31.904761904761902</v>
      </c>
      <c r="AN85" s="102">
        <f t="shared" si="51"/>
        <v>37.957610789980734</v>
      </c>
      <c r="AO85" s="102">
        <f t="shared" si="52"/>
        <v>25.988700564971751</v>
      </c>
      <c r="AP85" s="105"/>
      <c r="AQ85" s="102">
        <f t="shared" si="64"/>
        <v>22.747747747747749</v>
      </c>
      <c r="AR85" s="102">
        <f t="shared" si="53"/>
        <v>29.438202247191008</v>
      </c>
      <c r="AS85" s="102">
        <f t="shared" si="54"/>
        <v>16.02708803611738</v>
      </c>
      <c r="AT85" s="105"/>
      <c r="AU85" s="102">
        <f t="shared" si="65"/>
        <v>30.110935023771791</v>
      </c>
      <c r="AV85" s="102">
        <f t="shared" si="55"/>
        <v>35.35031847133758</v>
      </c>
      <c r="AW85" s="102">
        <f t="shared" si="56"/>
        <v>24.921135646687699</v>
      </c>
      <c r="AX85" s="105"/>
      <c r="AY85" s="102">
        <f t="shared" si="66"/>
        <v>26.820603907637658</v>
      </c>
      <c r="AZ85" s="102">
        <f t="shared" si="57"/>
        <v>31.620553359683797</v>
      </c>
      <c r="BA85" s="102">
        <f t="shared" si="58"/>
        <v>22.903225806451612</v>
      </c>
      <c r="BB85" s="142"/>
      <c r="BC85" s="102">
        <f t="shared" si="67"/>
        <v>13.03501945525292</v>
      </c>
      <c r="BD85" s="102">
        <f t="shared" si="59"/>
        <v>17.903930131004365</v>
      </c>
      <c r="BE85" s="102">
        <f t="shared" si="60"/>
        <v>9.1228070175438596</v>
      </c>
    </row>
    <row r="86" spans="1:60" ht="15" customHeight="1" x14ac:dyDescent="0.2">
      <c r="A86" s="107" t="s">
        <v>104</v>
      </c>
      <c r="B86" s="263">
        <v>1196</v>
      </c>
      <c r="C86" s="263">
        <v>684</v>
      </c>
      <c r="D86" s="263">
        <v>512</v>
      </c>
      <c r="E86" s="263"/>
      <c r="F86" s="263">
        <v>281</v>
      </c>
      <c r="G86" s="263">
        <v>163</v>
      </c>
      <c r="H86" s="263">
        <v>118</v>
      </c>
      <c r="I86" s="263"/>
      <c r="J86" s="263">
        <v>242</v>
      </c>
      <c r="K86" s="263">
        <v>149</v>
      </c>
      <c r="L86" s="263">
        <v>93</v>
      </c>
      <c r="M86" s="263"/>
      <c r="N86" s="263">
        <v>205</v>
      </c>
      <c r="O86" s="263">
        <v>107</v>
      </c>
      <c r="P86" s="263">
        <v>98</v>
      </c>
      <c r="Q86" s="263"/>
      <c r="R86" s="263">
        <v>256</v>
      </c>
      <c r="S86" s="263">
        <v>139</v>
      </c>
      <c r="T86" s="263">
        <v>117</v>
      </c>
      <c r="U86" s="263"/>
      <c r="V86" s="263">
        <v>139</v>
      </c>
      <c r="W86" s="263">
        <v>82</v>
      </c>
      <c r="X86" s="263">
        <v>57</v>
      </c>
      <c r="Y86" s="263"/>
      <c r="Z86" s="263">
        <v>73</v>
      </c>
      <c r="AA86" s="263">
        <v>44</v>
      </c>
      <c r="AB86" s="263">
        <v>29</v>
      </c>
      <c r="AD86" s="107" t="s">
        <v>104</v>
      </c>
      <c r="AE86" s="102">
        <f t="shared" si="61"/>
        <v>29.721669980119287</v>
      </c>
      <c r="AF86" s="102">
        <f t="shared" si="68"/>
        <v>33.761105626850942</v>
      </c>
      <c r="AG86" s="102">
        <f t="shared" si="69"/>
        <v>25.625625625625624</v>
      </c>
      <c r="AH86" s="142"/>
      <c r="AI86" s="102">
        <f t="shared" si="62"/>
        <v>32.48554913294798</v>
      </c>
      <c r="AJ86" s="102">
        <f t="shared" si="49"/>
        <v>36.629213483146067</v>
      </c>
      <c r="AK86" s="102">
        <f t="shared" si="50"/>
        <v>28.095238095238095</v>
      </c>
      <c r="AL86" s="105"/>
      <c r="AM86" s="102">
        <f t="shared" si="63"/>
        <v>30.174563591022448</v>
      </c>
      <c r="AN86" s="102">
        <f t="shared" si="51"/>
        <v>36.699507389162562</v>
      </c>
      <c r="AO86" s="102">
        <f t="shared" si="52"/>
        <v>23.484848484848484</v>
      </c>
      <c r="AP86" s="105"/>
      <c r="AQ86" s="102">
        <f t="shared" si="64"/>
        <v>24.788391777509069</v>
      </c>
      <c r="AR86" s="102">
        <f t="shared" si="53"/>
        <v>27.020202020202021</v>
      </c>
      <c r="AS86" s="102">
        <f t="shared" si="54"/>
        <v>22.73781902552204</v>
      </c>
      <c r="AT86" s="105"/>
      <c r="AU86" s="102">
        <f t="shared" si="65"/>
        <v>38.095238095238095</v>
      </c>
      <c r="AV86" s="102">
        <f t="shared" si="55"/>
        <v>39.154929577464785</v>
      </c>
      <c r="AW86" s="102">
        <f t="shared" si="56"/>
        <v>36.90851735015773</v>
      </c>
      <c r="AX86" s="105"/>
      <c r="AY86" s="102">
        <f t="shared" si="66"/>
        <v>29.324894514767934</v>
      </c>
      <c r="AZ86" s="102">
        <f t="shared" si="57"/>
        <v>34.024896265560166</v>
      </c>
      <c r="BA86" s="102">
        <f t="shared" si="58"/>
        <v>24.463519313304722</v>
      </c>
      <c r="BB86" s="142"/>
      <c r="BC86" s="102">
        <f t="shared" si="67"/>
        <v>19.010416666666664</v>
      </c>
      <c r="BD86" s="102">
        <f t="shared" si="59"/>
        <v>24.043715846994534</v>
      </c>
      <c r="BE86" s="102">
        <f t="shared" si="60"/>
        <v>14.427860696517413</v>
      </c>
    </row>
    <row r="87" spans="1:60" ht="15" customHeight="1" thickBot="1" x14ac:dyDescent="0.25">
      <c r="A87" s="122" t="s">
        <v>105</v>
      </c>
      <c r="B87" s="263">
        <v>150</v>
      </c>
      <c r="C87" s="263">
        <v>64</v>
      </c>
      <c r="D87" s="263">
        <v>86</v>
      </c>
      <c r="E87" s="263"/>
      <c r="F87" s="263">
        <v>82</v>
      </c>
      <c r="G87" s="263">
        <v>38</v>
      </c>
      <c r="H87" s="263">
        <v>44</v>
      </c>
      <c r="I87" s="263"/>
      <c r="J87" s="263">
        <v>26</v>
      </c>
      <c r="K87" s="263">
        <v>5</v>
      </c>
      <c r="L87" s="263">
        <v>21</v>
      </c>
      <c r="M87" s="263"/>
      <c r="N87" s="263">
        <v>14</v>
      </c>
      <c r="O87" s="263">
        <v>5</v>
      </c>
      <c r="P87" s="263">
        <v>9</v>
      </c>
      <c r="Q87" s="263"/>
      <c r="R87" s="263">
        <v>10</v>
      </c>
      <c r="S87" s="263">
        <v>7</v>
      </c>
      <c r="T87" s="263">
        <v>3</v>
      </c>
      <c r="U87" s="263"/>
      <c r="V87" s="263">
        <v>10</v>
      </c>
      <c r="W87" s="263">
        <v>5</v>
      </c>
      <c r="X87" s="263">
        <v>5</v>
      </c>
      <c r="Y87" s="263"/>
      <c r="Z87" s="263">
        <v>8</v>
      </c>
      <c r="AA87" s="263">
        <v>4</v>
      </c>
      <c r="AB87" s="263">
        <v>4</v>
      </c>
      <c r="AD87" s="122" t="s">
        <v>105</v>
      </c>
      <c r="AE87" s="102">
        <f t="shared" si="61"/>
        <v>15.045135406218657</v>
      </c>
      <c r="AF87" s="102">
        <f t="shared" si="68"/>
        <v>12.72365805168986</v>
      </c>
      <c r="AG87" s="102">
        <f t="shared" si="69"/>
        <v>17.408906882591094</v>
      </c>
      <c r="AH87" s="155"/>
      <c r="AI87" s="102">
        <f t="shared" si="62"/>
        <v>32.283464566929133</v>
      </c>
      <c r="AJ87" s="102">
        <f t="shared" si="49"/>
        <v>29.6875</v>
      </c>
      <c r="AK87" s="102">
        <f t="shared" si="50"/>
        <v>34.920634920634917</v>
      </c>
      <c r="AL87" s="100"/>
      <c r="AM87" s="102">
        <f t="shared" si="63"/>
        <v>11.403508771929824</v>
      </c>
      <c r="AN87" s="102">
        <f t="shared" si="51"/>
        <v>4.5454545454545459</v>
      </c>
      <c r="AO87" s="102">
        <f t="shared" si="52"/>
        <v>17.796610169491526</v>
      </c>
      <c r="AP87" s="100"/>
      <c r="AQ87" s="102">
        <f t="shared" si="64"/>
        <v>8</v>
      </c>
      <c r="AR87" s="102">
        <f t="shared" si="53"/>
        <v>5.8823529411764701</v>
      </c>
      <c r="AS87" s="102">
        <f t="shared" si="54"/>
        <v>10</v>
      </c>
      <c r="AT87" s="100"/>
      <c r="AU87" s="102">
        <f t="shared" si="65"/>
        <v>5.3191489361702127</v>
      </c>
      <c r="AV87" s="102">
        <f t="shared" si="55"/>
        <v>6.7961165048543686</v>
      </c>
      <c r="AW87" s="102">
        <f t="shared" si="56"/>
        <v>3.5294117647058822</v>
      </c>
      <c r="AX87" s="100"/>
      <c r="AY87" s="102">
        <f t="shared" si="66"/>
        <v>10.75268817204301</v>
      </c>
      <c r="AZ87" s="102">
        <f t="shared" si="57"/>
        <v>11.111111111111111</v>
      </c>
      <c r="BA87" s="102">
        <f t="shared" si="58"/>
        <v>10.416666666666668</v>
      </c>
      <c r="BB87" s="155"/>
      <c r="BC87" s="102">
        <f t="shared" si="67"/>
        <v>13.559322033898304</v>
      </c>
      <c r="BD87" s="102">
        <f t="shared" si="59"/>
        <v>12.5</v>
      </c>
      <c r="BE87" s="102">
        <f t="shared" si="60"/>
        <v>14.814814814814813</v>
      </c>
    </row>
    <row r="88" spans="1:60" ht="15" customHeight="1" x14ac:dyDescent="0.2">
      <c r="A88" s="341" t="s">
        <v>238</v>
      </c>
      <c r="B88" s="341"/>
      <c r="C88" s="341"/>
      <c r="D88" s="341"/>
      <c r="E88" s="341"/>
      <c r="F88" s="341"/>
      <c r="G88" s="341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D88" s="341" t="s">
        <v>238</v>
      </c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</row>
    <row r="89" spans="1:60" ht="15" customHeight="1" x14ac:dyDescent="0.2">
      <c r="A89" s="342" t="s">
        <v>224</v>
      </c>
      <c r="B89" s="342"/>
      <c r="C89" s="342"/>
      <c r="D89" s="342"/>
      <c r="E89" s="342"/>
      <c r="F89" s="342"/>
      <c r="G89" s="342"/>
      <c r="H89" s="342"/>
      <c r="I89" s="342"/>
      <c r="J89" s="342"/>
      <c r="K89" s="342"/>
      <c r="L89" s="342"/>
      <c r="M89" s="342"/>
      <c r="N89" s="342"/>
      <c r="O89" s="342"/>
      <c r="P89" s="342"/>
      <c r="Q89" s="342"/>
      <c r="R89" s="342"/>
      <c r="S89" s="342"/>
      <c r="T89" s="342"/>
      <c r="U89" s="342"/>
      <c r="V89" s="342"/>
      <c r="W89" s="342"/>
      <c r="X89" s="342"/>
      <c r="Y89" s="342"/>
      <c r="Z89" s="342"/>
      <c r="AA89" s="342"/>
      <c r="AB89" s="342"/>
      <c r="AD89" s="342" t="s">
        <v>224</v>
      </c>
      <c r="AE89" s="342"/>
      <c r="AF89" s="342"/>
      <c r="AG89" s="342"/>
      <c r="AH89" s="342"/>
      <c r="AI89" s="342"/>
      <c r="AJ89" s="342"/>
      <c r="AK89" s="342"/>
      <c r="AL89" s="342"/>
      <c r="AM89" s="342"/>
      <c r="AN89" s="342"/>
      <c r="AO89" s="342"/>
      <c r="AP89" s="342"/>
      <c r="AQ89" s="342"/>
      <c r="AR89" s="342"/>
      <c r="AS89" s="342"/>
      <c r="AT89" s="342"/>
      <c r="AU89" s="342"/>
      <c r="AV89" s="342"/>
      <c r="AW89" s="342"/>
      <c r="AX89" s="342"/>
      <c r="AY89" s="342"/>
      <c r="AZ89" s="342"/>
      <c r="BA89" s="342"/>
      <c r="BB89" s="342"/>
      <c r="BC89" s="342"/>
      <c r="BD89" s="342"/>
      <c r="BE89" s="342"/>
    </row>
    <row r="91" spans="1:60" ht="15" customHeight="1" x14ac:dyDescent="0.2">
      <c r="Z91" s="29"/>
      <c r="AA91" s="326" t="s">
        <v>317</v>
      </c>
      <c r="AB91" s="326"/>
    </row>
    <row r="92" spans="1:60" ht="15" customHeight="1" x14ac:dyDescent="0.2">
      <c r="Z92" s="30"/>
      <c r="AA92" s="326"/>
      <c r="AB92" s="326"/>
      <c r="BF92" s="29"/>
      <c r="BG92" s="326" t="s">
        <v>317</v>
      </c>
      <c r="BH92" s="326"/>
    </row>
    <row r="93" spans="1:60" ht="15" customHeight="1" x14ac:dyDescent="0.2">
      <c r="BF93" s="30"/>
      <c r="BG93" s="326"/>
      <c r="BH93" s="326"/>
    </row>
  </sheetData>
  <mergeCells count="72">
    <mergeCell ref="BG92:BH93"/>
    <mergeCell ref="BG46:BH47"/>
    <mergeCell ref="BG1:BH2"/>
    <mergeCell ref="A43:AB43"/>
    <mergeCell ref="AD43:BE43"/>
    <mergeCell ref="BC10:BE10"/>
    <mergeCell ref="A42:AB42"/>
    <mergeCell ref="AD42:BE42"/>
    <mergeCell ref="A45:AB45"/>
    <mergeCell ref="AD45:BE45"/>
    <mergeCell ref="AI10:AK10"/>
    <mergeCell ref="AM10:AO10"/>
    <mergeCell ref="AQ10:AS10"/>
    <mergeCell ref="AD10:AD11"/>
    <mergeCell ref="AE10:AG10"/>
    <mergeCell ref="AA1:AB2"/>
    <mergeCell ref="AA46:AB47"/>
    <mergeCell ref="AA91:AB92"/>
    <mergeCell ref="A3:AB3"/>
    <mergeCell ref="A6:AB6"/>
    <mergeCell ref="AD3:BE3"/>
    <mergeCell ref="A4:AB4"/>
    <mergeCell ref="AD4:BE4"/>
    <mergeCell ref="A5:AB5"/>
    <mergeCell ref="AD5:BE5"/>
    <mergeCell ref="AD6:BE6"/>
    <mergeCell ref="A7:AB7"/>
    <mergeCell ref="AD7:BE7"/>
    <mergeCell ref="A8:AB8"/>
    <mergeCell ref="AD8:BE8"/>
    <mergeCell ref="A49:AB49"/>
    <mergeCell ref="AD49:BE49"/>
    <mergeCell ref="A10:A11"/>
    <mergeCell ref="B10:D10"/>
    <mergeCell ref="F10:H10"/>
    <mergeCell ref="J10:L10"/>
    <mergeCell ref="N10:P10"/>
    <mergeCell ref="AU10:AW10"/>
    <mergeCell ref="AY10:BA10"/>
    <mergeCell ref="R10:T10"/>
    <mergeCell ref="V10:X10"/>
    <mergeCell ref="Z10:AB10"/>
    <mergeCell ref="A50:AB50"/>
    <mergeCell ref="AD50:BE50"/>
    <mergeCell ref="A51:AB51"/>
    <mergeCell ref="AD51:BE51"/>
    <mergeCell ref="A52:AB52"/>
    <mergeCell ref="AD52:BE52"/>
    <mergeCell ref="A53:AB53"/>
    <mergeCell ref="AD53:BE53"/>
    <mergeCell ref="A54:AB54"/>
    <mergeCell ref="AD54:BE54"/>
    <mergeCell ref="BC56:BE56"/>
    <mergeCell ref="V56:X56"/>
    <mergeCell ref="Z56:AB56"/>
    <mergeCell ref="AD56:AD57"/>
    <mergeCell ref="AE56:AG56"/>
    <mergeCell ref="A56:A57"/>
    <mergeCell ref="B56:D56"/>
    <mergeCell ref="F56:H56"/>
    <mergeCell ref="J56:L56"/>
    <mergeCell ref="N56:P56"/>
    <mergeCell ref="A88:AB88"/>
    <mergeCell ref="AD88:BE88"/>
    <mergeCell ref="A89:AB89"/>
    <mergeCell ref="AD89:BE89"/>
    <mergeCell ref="AI56:AK56"/>
    <mergeCell ref="AM56:AO56"/>
    <mergeCell ref="AQ56:AS56"/>
    <mergeCell ref="AU56:AW56"/>
    <mergeCell ref="AY56:BA56"/>
    <mergeCell ref="R56:T56"/>
  </mergeCells>
  <hyperlinks>
    <hyperlink ref="AD1" r:id="rId1" location="INDICE!A1" display="INDICE"/>
    <hyperlink ref="AA1" r:id="rId2" location="INDICE!A1"/>
    <hyperlink ref="AA1:AB2" location="INDICE!A1" display="INDICE"/>
    <hyperlink ref="AA46" r:id="rId3" location="INDICE!A1"/>
    <hyperlink ref="AA46:AB47" location="INDICE!A1" display="INDICE"/>
    <hyperlink ref="AA91" r:id="rId4" location="INDICE!A1"/>
    <hyperlink ref="AA91:AB92" location="INDICE!A1" display="INDICE"/>
    <hyperlink ref="BG92" r:id="rId5" location="INDICE!A1"/>
    <hyperlink ref="BG92:BH93" location="INDICE!A1" display="INDICE"/>
    <hyperlink ref="BG46" r:id="rId6" location="INDICE!A1"/>
    <hyperlink ref="BG46:BH47" location="INDICE!A1" display="INDICE"/>
    <hyperlink ref="BG1" r:id="rId7" location="INDICE!A1"/>
    <hyperlink ref="BG1:BH2" location="INDICE!A1" display="INDICE"/>
  </hyperlinks>
  <printOptions horizontalCentered="1"/>
  <pageMargins left="0.59055118110236227" right="0.59055118110236227" top="0.59055118110236227" bottom="0.98425196850393704" header="0" footer="0"/>
  <pageSetup scale="70" orientation="landscape" r:id="rId8"/>
  <headerFooter alignWithMargins="0"/>
  <rowBreaks count="3" manualBreakCount="3">
    <brk id="44" max="16383" man="1"/>
    <brk id="48" max="16383" man="1"/>
    <brk id="90" max="5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sqref="A1:B1"/>
    </sheetView>
  </sheetViews>
  <sheetFormatPr baseColWidth="10" defaultRowHeight="15" customHeight="1" x14ac:dyDescent="0.2"/>
  <cols>
    <col min="1" max="1" width="16.28515625" style="107" customWidth="1"/>
    <col min="2" max="4" width="6.42578125" style="107" customWidth="1"/>
    <col min="5" max="5" width="1.7109375" style="107" customWidth="1"/>
    <col min="6" max="8" width="5.42578125" style="107" customWidth="1"/>
    <col min="9" max="9" width="1.7109375" style="107" customWidth="1"/>
    <col min="10" max="12" width="5.42578125" style="107" customWidth="1"/>
    <col min="13" max="13" width="1.7109375" style="107" customWidth="1"/>
    <col min="14" max="16" width="5.42578125" style="107" customWidth="1"/>
    <col min="17" max="17" width="1.7109375" style="107" customWidth="1"/>
    <col min="18" max="20" width="5.42578125" style="107" customWidth="1"/>
    <col min="21" max="21" width="1.7109375" style="107" customWidth="1"/>
    <col min="22" max="24" width="5.42578125" style="107" customWidth="1"/>
    <col min="25" max="25" width="1.7109375" style="107" customWidth="1"/>
    <col min="26" max="28" width="6.710937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282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145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27832</v>
      </c>
      <c r="C10" s="151">
        <f t="shared" si="0"/>
        <v>13135</v>
      </c>
      <c r="D10" s="151">
        <f t="shared" si="0"/>
        <v>14697</v>
      </c>
      <c r="E10" s="151"/>
      <c r="F10" s="151">
        <f t="shared" ref="F10:H12" si="1">+F16+F22</f>
        <v>3572</v>
      </c>
      <c r="G10" s="151">
        <f t="shared" si="1"/>
        <v>1788</v>
      </c>
      <c r="H10" s="151">
        <f t="shared" si="1"/>
        <v>1784</v>
      </c>
      <c r="I10" s="151"/>
      <c r="J10" s="151">
        <f t="shared" ref="J10:L12" si="2">+J16+J22</f>
        <v>4775</v>
      </c>
      <c r="K10" s="151">
        <f t="shared" si="2"/>
        <v>2343</v>
      </c>
      <c r="L10" s="151">
        <f t="shared" si="2"/>
        <v>2432</v>
      </c>
      <c r="M10" s="151"/>
      <c r="N10" s="151">
        <f t="shared" ref="N10:P12" si="3">+N16+N22</f>
        <v>5699</v>
      </c>
      <c r="O10" s="151">
        <f t="shared" si="3"/>
        <v>2772</v>
      </c>
      <c r="P10" s="151">
        <f t="shared" si="3"/>
        <v>2927</v>
      </c>
      <c r="Q10" s="151"/>
      <c r="R10" s="151">
        <f t="shared" ref="R10:T12" si="4">+R16+R22</f>
        <v>6581</v>
      </c>
      <c r="S10" s="151">
        <f t="shared" si="4"/>
        <v>3002</v>
      </c>
      <c r="T10" s="151">
        <f t="shared" si="4"/>
        <v>3579</v>
      </c>
      <c r="U10" s="151"/>
      <c r="V10" s="151">
        <f t="shared" ref="V10:X12" si="5">+V16+V22</f>
        <v>7205</v>
      </c>
      <c r="W10" s="151">
        <f t="shared" si="5"/>
        <v>3230</v>
      </c>
      <c r="X10" s="151">
        <f t="shared" si="5"/>
        <v>3975</v>
      </c>
      <c r="Y10" s="151"/>
      <c r="Z10" s="151">
        <f t="shared" ref="Z10:AB12" si="6">+Z16+Z22</f>
        <v>0</v>
      </c>
      <c r="AA10" s="151">
        <f t="shared" si="6"/>
        <v>0</v>
      </c>
      <c r="AB10" s="151">
        <f t="shared" si="6"/>
        <v>0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27769</v>
      </c>
      <c r="C11" s="114">
        <f t="shared" si="0"/>
        <v>13091</v>
      </c>
      <c r="D11" s="114">
        <f t="shared" si="0"/>
        <v>14678</v>
      </c>
      <c r="E11" s="114"/>
      <c r="F11" s="114">
        <f t="shared" si="1"/>
        <v>3561</v>
      </c>
      <c r="G11" s="114">
        <f t="shared" si="1"/>
        <v>1780</v>
      </c>
      <c r="H11" s="114">
        <f t="shared" si="1"/>
        <v>1781</v>
      </c>
      <c r="I11" s="114"/>
      <c r="J11" s="114">
        <f t="shared" si="2"/>
        <v>4760</v>
      </c>
      <c r="K11" s="114">
        <f t="shared" si="2"/>
        <v>2332</v>
      </c>
      <c r="L11" s="114">
        <f t="shared" si="2"/>
        <v>2428</v>
      </c>
      <c r="M11" s="114"/>
      <c r="N11" s="114">
        <f t="shared" si="3"/>
        <v>5683</v>
      </c>
      <c r="O11" s="114">
        <f t="shared" si="3"/>
        <v>2760</v>
      </c>
      <c r="P11" s="114">
        <f t="shared" si="3"/>
        <v>2923</v>
      </c>
      <c r="Q11" s="114"/>
      <c r="R11" s="114">
        <f t="shared" si="4"/>
        <v>6566</v>
      </c>
      <c r="S11" s="114">
        <f t="shared" si="4"/>
        <v>2992</v>
      </c>
      <c r="T11" s="114">
        <f t="shared" si="4"/>
        <v>3574</v>
      </c>
      <c r="U11" s="114"/>
      <c r="V11" s="114">
        <f t="shared" si="5"/>
        <v>7199</v>
      </c>
      <c r="W11" s="114">
        <f t="shared" si="5"/>
        <v>3227</v>
      </c>
      <c r="X11" s="114">
        <f t="shared" si="5"/>
        <v>3972</v>
      </c>
      <c r="Y11" s="114"/>
      <c r="Z11" s="114">
        <f t="shared" si="6"/>
        <v>0</v>
      </c>
      <c r="AA11" s="114">
        <f t="shared" si="6"/>
        <v>0</v>
      </c>
      <c r="AB11" s="114">
        <f t="shared" si="6"/>
        <v>0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63</v>
      </c>
      <c r="C12" s="114">
        <f>+C18+C24</f>
        <v>44</v>
      </c>
      <c r="D12" s="114">
        <f>+D18+D24</f>
        <v>19</v>
      </c>
      <c r="E12" s="114"/>
      <c r="F12" s="114">
        <f t="shared" si="1"/>
        <v>11</v>
      </c>
      <c r="G12" s="114">
        <f t="shared" si="1"/>
        <v>8</v>
      </c>
      <c r="H12" s="114">
        <f t="shared" si="1"/>
        <v>3</v>
      </c>
      <c r="I12" s="114"/>
      <c r="J12" s="114">
        <f t="shared" si="2"/>
        <v>15</v>
      </c>
      <c r="K12" s="114">
        <f t="shared" si="2"/>
        <v>11</v>
      </c>
      <c r="L12" s="114">
        <f t="shared" si="2"/>
        <v>4</v>
      </c>
      <c r="M12" s="114"/>
      <c r="N12" s="114">
        <f t="shared" si="3"/>
        <v>16</v>
      </c>
      <c r="O12" s="114">
        <f t="shared" si="3"/>
        <v>12</v>
      </c>
      <c r="P12" s="114">
        <f t="shared" si="3"/>
        <v>4</v>
      </c>
      <c r="Q12" s="114"/>
      <c r="R12" s="114">
        <f t="shared" si="4"/>
        <v>15</v>
      </c>
      <c r="S12" s="114">
        <f t="shared" si="4"/>
        <v>10</v>
      </c>
      <c r="T12" s="114">
        <f t="shared" si="4"/>
        <v>5</v>
      </c>
      <c r="U12" s="114"/>
      <c r="V12" s="114">
        <f t="shared" si="5"/>
        <v>6</v>
      </c>
      <c r="W12" s="114">
        <f t="shared" si="5"/>
        <v>3</v>
      </c>
      <c r="X12" s="114">
        <f t="shared" si="5"/>
        <v>3</v>
      </c>
      <c r="Y12" s="114"/>
      <c r="Z12" s="114">
        <f t="shared" si="6"/>
        <v>0</v>
      </c>
      <c r="AA12" s="114">
        <f t="shared" si="6"/>
        <v>0</v>
      </c>
      <c r="AB12" s="114">
        <f t="shared" si="6"/>
        <v>0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0</v>
      </c>
      <c r="C13" s="114">
        <f>+C19</f>
        <v>0</v>
      </c>
      <c r="D13" s="114">
        <f>+D19</f>
        <v>0</v>
      </c>
      <c r="E13" s="114"/>
      <c r="F13" s="114">
        <f>+F19</f>
        <v>0</v>
      </c>
      <c r="G13" s="114">
        <f>+G19</f>
        <v>0</v>
      </c>
      <c r="H13" s="114">
        <f>+H19</f>
        <v>0</v>
      </c>
      <c r="I13" s="114"/>
      <c r="J13" s="114">
        <f>+J19</f>
        <v>0</v>
      </c>
      <c r="K13" s="114">
        <f>+K19</f>
        <v>0</v>
      </c>
      <c r="L13" s="114">
        <f>+L19</f>
        <v>0</v>
      </c>
      <c r="M13" s="114"/>
      <c r="N13" s="114">
        <f>+N19</f>
        <v>0</v>
      </c>
      <c r="O13" s="114">
        <f>+O19</f>
        <v>0</v>
      </c>
      <c r="P13" s="114">
        <f>+P19</f>
        <v>0</v>
      </c>
      <c r="Q13" s="114"/>
      <c r="R13" s="114">
        <f>+R19</f>
        <v>0</v>
      </c>
      <c r="S13" s="114">
        <f>+S19</f>
        <v>0</v>
      </c>
      <c r="T13" s="114">
        <f>+T19</f>
        <v>0</v>
      </c>
      <c r="U13" s="114"/>
      <c r="V13" s="114">
        <f>+V19</f>
        <v>0</v>
      </c>
      <c r="W13" s="114">
        <f>+W19</f>
        <v>0</v>
      </c>
      <c r="X13" s="114">
        <f>+X19</f>
        <v>0</v>
      </c>
      <c r="Y13" s="114"/>
      <c r="Z13" s="114">
        <f>+Z19</f>
        <v>0</v>
      </c>
      <c r="AA13" s="114">
        <f>+AA19</f>
        <v>0</v>
      </c>
      <c r="AB13" s="114">
        <f>+AB19</f>
        <v>0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116"/>
      <c r="G15" s="116"/>
      <c r="H15" s="116"/>
      <c r="I15" s="117"/>
      <c r="J15" s="116"/>
      <c r="K15" s="116"/>
      <c r="L15" s="116"/>
      <c r="M15" s="117"/>
      <c r="N15" s="116"/>
      <c r="O15" s="116"/>
      <c r="P15" s="11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2">
        <v>23503</v>
      </c>
      <c r="C16" s="262">
        <v>11025</v>
      </c>
      <c r="D16" s="262">
        <v>12478</v>
      </c>
      <c r="E16" s="262"/>
      <c r="F16" s="262">
        <v>3117</v>
      </c>
      <c r="G16" s="262">
        <v>1575</v>
      </c>
      <c r="H16" s="262">
        <v>1542</v>
      </c>
      <c r="I16" s="262"/>
      <c r="J16" s="262">
        <v>4137</v>
      </c>
      <c r="K16" s="262">
        <v>2009</v>
      </c>
      <c r="L16" s="262">
        <v>2128</v>
      </c>
      <c r="M16" s="262"/>
      <c r="N16" s="262">
        <v>4831</v>
      </c>
      <c r="O16" s="262">
        <v>2308</v>
      </c>
      <c r="P16" s="262">
        <v>2523</v>
      </c>
      <c r="Q16" s="262"/>
      <c r="R16" s="262">
        <v>5436</v>
      </c>
      <c r="S16" s="262">
        <v>2447</v>
      </c>
      <c r="T16" s="262">
        <v>2989</v>
      </c>
      <c r="U16" s="262"/>
      <c r="V16" s="262">
        <v>5982</v>
      </c>
      <c r="W16" s="262">
        <v>2686</v>
      </c>
      <c r="X16" s="262">
        <v>3296</v>
      </c>
      <c r="Y16" s="172"/>
      <c r="Z16" s="151">
        <v>0</v>
      </c>
      <c r="AA16" s="151">
        <v>0</v>
      </c>
      <c r="AB16" s="151">
        <v>0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3">
        <v>23440</v>
      </c>
      <c r="C17" s="263">
        <v>10981</v>
      </c>
      <c r="D17" s="263">
        <v>12459</v>
      </c>
      <c r="E17" s="263"/>
      <c r="F17" s="263">
        <v>3106</v>
      </c>
      <c r="G17" s="263">
        <v>1567</v>
      </c>
      <c r="H17" s="263">
        <v>1539</v>
      </c>
      <c r="I17" s="263"/>
      <c r="J17" s="263">
        <v>4122</v>
      </c>
      <c r="K17" s="263">
        <v>1998</v>
      </c>
      <c r="L17" s="263">
        <v>2124</v>
      </c>
      <c r="M17" s="263"/>
      <c r="N17" s="263">
        <v>4815</v>
      </c>
      <c r="O17" s="263">
        <v>2296</v>
      </c>
      <c r="P17" s="263">
        <v>2519</v>
      </c>
      <c r="Q17" s="263"/>
      <c r="R17" s="263">
        <v>5421</v>
      </c>
      <c r="S17" s="263">
        <v>2437</v>
      </c>
      <c r="T17" s="263">
        <v>2984</v>
      </c>
      <c r="U17" s="263"/>
      <c r="V17" s="263">
        <v>5976</v>
      </c>
      <c r="W17" s="263">
        <v>2683</v>
      </c>
      <c r="X17" s="263">
        <v>3293</v>
      </c>
      <c r="Y17" s="118"/>
      <c r="Z17" s="118">
        <v>0</v>
      </c>
      <c r="AA17" s="118">
        <v>0</v>
      </c>
      <c r="AB17" s="118">
        <v>0</v>
      </c>
    </row>
    <row r="18" spans="1:33" ht="15" customHeight="1" x14ac:dyDescent="0.2">
      <c r="A18" s="115" t="s">
        <v>74</v>
      </c>
      <c r="B18" s="263">
        <v>63</v>
      </c>
      <c r="C18" s="263">
        <v>44</v>
      </c>
      <c r="D18" s="263">
        <v>19</v>
      </c>
      <c r="E18" s="263"/>
      <c r="F18" s="263">
        <v>11</v>
      </c>
      <c r="G18" s="263">
        <v>8</v>
      </c>
      <c r="H18" s="263">
        <v>3</v>
      </c>
      <c r="I18" s="263"/>
      <c r="J18" s="263">
        <v>15</v>
      </c>
      <c r="K18" s="263">
        <v>11</v>
      </c>
      <c r="L18" s="263">
        <v>4</v>
      </c>
      <c r="M18" s="263"/>
      <c r="N18" s="263">
        <v>16</v>
      </c>
      <c r="O18" s="263">
        <v>12</v>
      </c>
      <c r="P18" s="263">
        <v>4</v>
      </c>
      <c r="Q18" s="263"/>
      <c r="R18" s="263">
        <v>15</v>
      </c>
      <c r="S18" s="263">
        <v>10</v>
      </c>
      <c r="T18" s="263">
        <v>5</v>
      </c>
      <c r="U18" s="263"/>
      <c r="V18" s="263">
        <v>6</v>
      </c>
      <c r="W18" s="263">
        <v>3</v>
      </c>
      <c r="X18" s="263">
        <v>3</v>
      </c>
      <c r="Y18" s="118"/>
      <c r="Z18" s="118">
        <v>0</v>
      </c>
      <c r="AA18" s="118">
        <v>0</v>
      </c>
      <c r="AB18" s="118">
        <v>0</v>
      </c>
    </row>
    <row r="19" spans="1:33" ht="15" customHeight="1" x14ac:dyDescent="0.2">
      <c r="A19" s="115" t="s">
        <v>245</v>
      </c>
      <c r="B19" s="263"/>
      <c r="C19" s="263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63"/>
      <c r="Q19" s="263"/>
      <c r="R19" s="263"/>
      <c r="S19" s="263"/>
      <c r="T19" s="263"/>
      <c r="U19" s="263"/>
      <c r="V19" s="263"/>
      <c r="W19" s="263"/>
      <c r="X19" s="263"/>
      <c r="Y19" s="118"/>
      <c r="Z19" s="118"/>
      <c r="AA19" s="118"/>
      <c r="AB19" s="118"/>
    </row>
    <row r="20" spans="1:33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118"/>
      <c r="Z20" s="118"/>
      <c r="AA20" s="118"/>
      <c r="AB20" s="118"/>
    </row>
    <row r="21" spans="1:33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118"/>
      <c r="Z21" s="118"/>
      <c r="AA21" s="118"/>
      <c r="AB21" s="118"/>
    </row>
    <row r="22" spans="1:33" s="162" customFormat="1" ht="15" customHeight="1" x14ac:dyDescent="0.2">
      <c r="A22" s="136" t="s">
        <v>19</v>
      </c>
      <c r="B22" s="262">
        <v>4329</v>
      </c>
      <c r="C22" s="262">
        <v>2110</v>
      </c>
      <c r="D22" s="262">
        <v>2219</v>
      </c>
      <c r="E22" s="262"/>
      <c r="F22" s="262">
        <v>455</v>
      </c>
      <c r="G22" s="262">
        <v>213</v>
      </c>
      <c r="H22" s="262">
        <v>242</v>
      </c>
      <c r="I22" s="262"/>
      <c r="J22" s="262">
        <v>638</v>
      </c>
      <c r="K22" s="262">
        <v>334</v>
      </c>
      <c r="L22" s="262">
        <v>304</v>
      </c>
      <c r="M22" s="262"/>
      <c r="N22" s="262">
        <v>868</v>
      </c>
      <c r="O22" s="262">
        <v>464</v>
      </c>
      <c r="P22" s="262">
        <v>404</v>
      </c>
      <c r="Q22" s="262"/>
      <c r="R22" s="262">
        <v>1145</v>
      </c>
      <c r="S22" s="262">
        <v>555</v>
      </c>
      <c r="T22" s="262">
        <v>590</v>
      </c>
      <c r="U22" s="262"/>
      <c r="V22" s="262">
        <v>1223</v>
      </c>
      <c r="W22" s="262">
        <v>544</v>
      </c>
      <c r="X22" s="262">
        <v>679</v>
      </c>
      <c r="Y22" s="172"/>
      <c r="Z22" s="151">
        <v>0</v>
      </c>
      <c r="AA22" s="151">
        <v>0</v>
      </c>
      <c r="AB22" s="151">
        <v>0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3">
        <v>4329</v>
      </c>
      <c r="C23" s="263">
        <v>2110</v>
      </c>
      <c r="D23" s="263">
        <v>2219</v>
      </c>
      <c r="E23" s="263"/>
      <c r="F23" s="263">
        <v>455</v>
      </c>
      <c r="G23" s="263">
        <v>213</v>
      </c>
      <c r="H23" s="263">
        <v>242</v>
      </c>
      <c r="I23" s="263"/>
      <c r="J23" s="263">
        <v>638</v>
      </c>
      <c r="K23" s="263">
        <v>334</v>
      </c>
      <c r="L23" s="263">
        <v>304</v>
      </c>
      <c r="M23" s="263"/>
      <c r="N23" s="263">
        <v>868</v>
      </c>
      <c r="O23" s="263">
        <v>464</v>
      </c>
      <c r="P23" s="263">
        <v>404</v>
      </c>
      <c r="Q23" s="263"/>
      <c r="R23" s="263">
        <v>1145</v>
      </c>
      <c r="S23" s="263">
        <v>555</v>
      </c>
      <c r="T23" s="263">
        <v>590</v>
      </c>
      <c r="U23" s="263"/>
      <c r="V23" s="263">
        <v>1223</v>
      </c>
      <c r="W23" s="263">
        <v>544</v>
      </c>
      <c r="X23" s="263">
        <v>679</v>
      </c>
      <c r="Y23" s="118"/>
      <c r="Z23" s="118">
        <v>0</v>
      </c>
      <c r="AA23" s="118">
        <v>0</v>
      </c>
      <c r="AB23" s="118">
        <v>0</v>
      </c>
    </row>
    <row r="24" spans="1:33" ht="15" customHeight="1" x14ac:dyDescent="0.2">
      <c r="A24" s="115" t="s">
        <v>74</v>
      </c>
      <c r="B24" s="118">
        <v>0</v>
      </c>
      <c r="C24" s="118">
        <v>0</v>
      </c>
      <c r="D24" s="118">
        <v>0</v>
      </c>
      <c r="E24" s="118"/>
      <c r="F24" s="118">
        <v>0</v>
      </c>
      <c r="G24" s="118">
        <v>0</v>
      </c>
      <c r="H24" s="118">
        <v>0</v>
      </c>
      <c r="I24" s="118"/>
      <c r="J24" s="118">
        <v>0</v>
      </c>
      <c r="K24" s="118">
        <v>0</v>
      </c>
      <c r="L24" s="118">
        <v>0</v>
      </c>
      <c r="M24" s="118"/>
      <c r="N24" s="118">
        <v>0</v>
      </c>
      <c r="O24" s="118">
        <v>0</v>
      </c>
      <c r="P24" s="118">
        <v>0</v>
      </c>
      <c r="Q24" s="118"/>
      <c r="R24" s="118">
        <v>0</v>
      </c>
      <c r="S24" s="118">
        <v>0</v>
      </c>
      <c r="T24" s="118">
        <v>0</v>
      </c>
      <c r="U24" s="118"/>
      <c r="V24" s="118">
        <v>0</v>
      </c>
      <c r="W24" s="118">
        <v>0</v>
      </c>
      <c r="X24" s="118">
        <v>0</v>
      </c>
      <c r="Y24" s="118"/>
      <c r="Z24" s="118">
        <v>0</v>
      </c>
      <c r="AA24" s="118">
        <v>0</v>
      </c>
      <c r="AB24" s="118">
        <v>0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120">
        <v>0</v>
      </c>
      <c r="G25" s="120">
        <v>0</v>
      </c>
      <c r="H25" s="120">
        <v>0</v>
      </c>
      <c r="I25" s="120"/>
      <c r="J25" s="120">
        <v>0</v>
      </c>
      <c r="K25" s="120">
        <v>0</v>
      </c>
      <c r="L25" s="120">
        <v>0</v>
      </c>
      <c r="M25" s="120"/>
      <c r="N25" s="120">
        <v>0</v>
      </c>
      <c r="O25" s="120">
        <v>0</v>
      </c>
      <c r="P25" s="120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</sheetData>
  <mergeCells count="16"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  <mergeCell ref="A27:AB2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84" orientation="landscape" r:id="rId2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topLeftCell="A37" zoomScaleNormal="100" zoomScaleSheetLayoutView="50" workbookViewId="0">
      <selection sqref="A1:B1"/>
    </sheetView>
  </sheetViews>
  <sheetFormatPr baseColWidth="10" defaultRowHeight="15" customHeight="1" x14ac:dyDescent="0.25"/>
  <cols>
    <col min="1" max="1" width="16.28515625" style="107" customWidth="1"/>
    <col min="2" max="4" width="7" style="107" customWidth="1"/>
    <col min="5" max="5" width="1.7109375" style="107" customWidth="1"/>
    <col min="6" max="8" width="7" style="107" customWidth="1"/>
    <col min="9" max="9" width="1.7109375" style="107" customWidth="1"/>
    <col min="10" max="12" width="7" style="107" customWidth="1"/>
    <col min="13" max="13" width="1.7109375" style="107" customWidth="1"/>
    <col min="14" max="16" width="7" style="107" customWidth="1"/>
    <col min="17" max="17" width="1.7109375" style="107" customWidth="1"/>
    <col min="18" max="20" width="7" style="107" customWidth="1"/>
    <col min="21" max="21" width="1.7109375" style="107" customWidth="1"/>
    <col min="22" max="24" width="7" style="107" customWidth="1"/>
    <col min="25" max="25" width="1.7109375" style="107" customWidth="1"/>
    <col min="26" max="28" width="6.710937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337" t="s">
        <v>286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146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07"/>
      <c r="AF3" s="107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07"/>
      <c r="AF4" s="107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07"/>
      <c r="AF5" s="107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07"/>
      <c r="AF6" s="107"/>
      <c r="AG6" s="170"/>
    </row>
    <row r="7" spans="1:33" s="170" customFormat="1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  <c r="AE7" s="107"/>
      <c r="AF7" s="107"/>
    </row>
    <row r="8" spans="1:33" s="170" customFormat="1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  <c r="AE8" s="107"/>
      <c r="AF8" s="107"/>
    </row>
    <row r="9" spans="1:33" s="123" customFormat="1" ht="15" customHeight="1" x14ac:dyDescent="0.25">
      <c r="A9" s="174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344" t="s">
        <v>421</v>
      </c>
      <c r="B10" s="344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111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135" t="s">
        <v>19</v>
      </c>
      <c r="B12" s="151">
        <f t="shared" ref="B12:D13" si="0">+B18+B24</f>
        <v>19474</v>
      </c>
      <c r="C12" s="151">
        <f t="shared" si="0"/>
        <v>8623</v>
      </c>
      <c r="D12" s="151">
        <f t="shared" si="0"/>
        <v>10851</v>
      </c>
      <c r="E12" s="151"/>
      <c r="F12" s="151">
        <f t="shared" ref="F12:H14" si="1">+F18+F24</f>
        <v>2352</v>
      </c>
      <c r="G12" s="151">
        <f t="shared" si="1"/>
        <v>1074</v>
      </c>
      <c r="H12" s="151">
        <f t="shared" si="1"/>
        <v>1278</v>
      </c>
      <c r="I12" s="151"/>
      <c r="J12" s="151">
        <f t="shared" ref="J12:L14" si="2">+J18+J24</f>
        <v>3159</v>
      </c>
      <c r="K12" s="151">
        <f t="shared" si="2"/>
        <v>1474</v>
      </c>
      <c r="L12" s="151">
        <f t="shared" si="2"/>
        <v>1685</v>
      </c>
      <c r="M12" s="151"/>
      <c r="N12" s="151">
        <f t="shared" ref="N12:P14" si="3">+N18+N24</f>
        <v>4132</v>
      </c>
      <c r="O12" s="151">
        <f t="shared" si="3"/>
        <v>1862</v>
      </c>
      <c r="P12" s="151">
        <f t="shared" si="3"/>
        <v>2270</v>
      </c>
      <c r="Q12" s="151"/>
      <c r="R12" s="151">
        <f t="shared" ref="R12:T14" si="4">+R18+R24</f>
        <v>4321</v>
      </c>
      <c r="S12" s="151">
        <f t="shared" si="4"/>
        <v>1878</v>
      </c>
      <c r="T12" s="151">
        <f t="shared" si="4"/>
        <v>2443</v>
      </c>
      <c r="U12" s="151"/>
      <c r="V12" s="151">
        <f t="shared" ref="V12:X14" si="5">+V18+V24</f>
        <v>5510</v>
      </c>
      <c r="W12" s="151">
        <f t="shared" si="5"/>
        <v>2335</v>
      </c>
      <c r="X12" s="151">
        <f t="shared" si="5"/>
        <v>3175</v>
      </c>
      <c r="Y12" s="151"/>
      <c r="Z12" s="151">
        <f t="shared" ref="Z12:AB14" si="6">+Z18+Z24</f>
        <v>0</v>
      </c>
      <c r="AA12" s="151">
        <f t="shared" si="6"/>
        <v>0</v>
      </c>
      <c r="AB12" s="151">
        <f t="shared" si="6"/>
        <v>0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115" t="s">
        <v>73</v>
      </c>
      <c r="B13" s="114">
        <f t="shared" si="0"/>
        <v>19439</v>
      </c>
      <c r="C13" s="114">
        <f t="shared" si="0"/>
        <v>8600</v>
      </c>
      <c r="D13" s="114">
        <f t="shared" si="0"/>
        <v>10839</v>
      </c>
      <c r="E13" s="114"/>
      <c r="F13" s="114">
        <f t="shared" si="1"/>
        <v>2346</v>
      </c>
      <c r="G13" s="114">
        <f t="shared" si="1"/>
        <v>1071</v>
      </c>
      <c r="H13" s="114">
        <f t="shared" si="1"/>
        <v>1275</v>
      </c>
      <c r="I13" s="114"/>
      <c r="J13" s="114">
        <f t="shared" si="2"/>
        <v>3153</v>
      </c>
      <c r="K13" s="114">
        <f t="shared" si="2"/>
        <v>1469</v>
      </c>
      <c r="L13" s="114">
        <f t="shared" si="2"/>
        <v>1684</v>
      </c>
      <c r="M13" s="114"/>
      <c r="N13" s="114">
        <f t="shared" si="3"/>
        <v>4122</v>
      </c>
      <c r="O13" s="114">
        <f t="shared" si="3"/>
        <v>1854</v>
      </c>
      <c r="P13" s="114">
        <f t="shared" si="3"/>
        <v>2268</v>
      </c>
      <c r="Q13" s="114"/>
      <c r="R13" s="114">
        <f t="shared" si="4"/>
        <v>4314</v>
      </c>
      <c r="S13" s="114">
        <f t="shared" si="4"/>
        <v>1874</v>
      </c>
      <c r="T13" s="114">
        <f t="shared" si="4"/>
        <v>2440</v>
      </c>
      <c r="U13" s="114"/>
      <c r="V13" s="114">
        <f t="shared" si="5"/>
        <v>5504</v>
      </c>
      <c r="W13" s="114">
        <f t="shared" si="5"/>
        <v>2332</v>
      </c>
      <c r="X13" s="114">
        <f t="shared" si="5"/>
        <v>3172</v>
      </c>
      <c r="Y13" s="114"/>
      <c r="Z13" s="114">
        <f t="shared" si="6"/>
        <v>0</v>
      </c>
      <c r="AA13" s="114">
        <f t="shared" si="6"/>
        <v>0</v>
      </c>
      <c r="AB13" s="114">
        <f t="shared" si="6"/>
        <v>0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115" t="s">
        <v>74</v>
      </c>
      <c r="B14" s="114">
        <f>+B20+B26</f>
        <v>35</v>
      </c>
      <c r="C14" s="114">
        <f>+C20+C26</f>
        <v>23</v>
      </c>
      <c r="D14" s="114">
        <f>+D20+D26</f>
        <v>12</v>
      </c>
      <c r="E14" s="114"/>
      <c r="F14" s="114">
        <f t="shared" si="1"/>
        <v>6</v>
      </c>
      <c r="G14" s="114">
        <f t="shared" si="1"/>
        <v>3</v>
      </c>
      <c r="H14" s="114">
        <f t="shared" si="1"/>
        <v>3</v>
      </c>
      <c r="I14" s="114"/>
      <c r="J14" s="114">
        <f t="shared" si="2"/>
        <v>6</v>
      </c>
      <c r="K14" s="114">
        <f t="shared" si="2"/>
        <v>5</v>
      </c>
      <c r="L14" s="114">
        <f t="shared" si="2"/>
        <v>1</v>
      </c>
      <c r="M14" s="114"/>
      <c r="N14" s="114">
        <f t="shared" si="3"/>
        <v>10</v>
      </c>
      <c r="O14" s="114">
        <f t="shared" si="3"/>
        <v>8</v>
      </c>
      <c r="P14" s="114">
        <f t="shared" si="3"/>
        <v>2</v>
      </c>
      <c r="Q14" s="114"/>
      <c r="R14" s="114">
        <f t="shared" si="4"/>
        <v>7</v>
      </c>
      <c r="S14" s="114">
        <f t="shared" si="4"/>
        <v>4</v>
      </c>
      <c r="T14" s="114">
        <f t="shared" si="4"/>
        <v>3</v>
      </c>
      <c r="U14" s="114"/>
      <c r="V14" s="114">
        <f t="shared" si="5"/>
        <v>6</v>
      </c>
      <c r="W14" s="114">
        <f t="shared" si="5"/>
        <v>3</v>
      </c>
      <c r="X14" s="114">
        <f t="shared" si="5"/>
        <v>3</v>
      </c>
      <c r="Y14" s="114"/>
      <c r="Z14" s="114">
        <f t="shared" si="6"/>
        <v>0</v>
      </c>
      <c r="AA14" s="114">
        <f t="shared" si="6"/>
        <v>0</v>
      </c>
      <c r="AB14" s="114">
        <f t="shared" si="6"/>
        <v>0</v>
      </c>
      <c r="AC14" s="107"/>
      <c r="AD14" s="107"/>
      <c r="AE14" s="107"/>
      <c r="AF14" s="107"/>
      <c r="AG14" s="107"/>
    </row>
    <row r="15" spans="1:33" s="123" customFormat="1" ht="15" customHeight="1" x14ac:dyDescent="0.25">
      <c r="A15" s="115" t="s">
        <v>245</v>
      </c>
      <c r="B15" s="114">
        <f>+B21</f>
        <v>0</v>
      </c>
      <c r="C15" s="114">
        <f>+C21</f>
        <v>0</v>
      </c>
      <c r="D15" s="114">
        <f>+D21</f>
        <v>0</v>
      </c>
      <c r="E15" s="114"/>
      <c r="F15" s="114">
        <f>+F21</f>
        <v>0</v>
      </c>
      <c r="G15" s="114">
        <f>+G21</f>
        <v>0</v>
      </c>
      <c r="H15" s="114">
        <f>+H21</f>
        <v>0</v>
      </c>
      <c r="I15" s="114"/>
      <c r="J15" s="114">
        <f>+J21</f>
        <v>0</v>
      </c>
      <c r="K15" s="114">
        <f>+K21</f>
        <v>0</v>
      </c>
      <c r="L15" s="114">
        <f>+L21</f>
        <v>0</v>
      </c>
      <c r="M15" s="114"/>
      <c r="N15" s="114">
        <f>+N21</f>
        <v>0</v>
      </c>
      <c r="O15" s="114">
        <f>+O21</f>
        <v>0</v>
      </c>
      <c r="P15" s="114">
        <f>+P21</f>
        <v>0</v>
      </c>
      <c r="Q15" s="114"/>
      <c r="R15" s="114">
        <f>+R21</f>
        <v>0</v>
      </c>
      <c r="S15" s="114">
        <f>+S21</f>
        <v>0</v>
      </c>
      <c r="T15" s="114">
        <f>+T21</f>
        <v>0</v>
      </c>
      <c r="U15" s="114"/>
      <c r="V15" s="114">
        <f>+V21</f>
        <v>0</v>
      </c>
      <c r="W15" s="114">
        <f>+W21</f>
        <v>0</v>
      </c>
      <c r="X15" s="114">
        <f>+X21</f>
        <v>0</v>
      </c>
      <c r="Y15" s="114"/>
      <c r="Z15" s="114">
        <f>+Z21</f>
        <v>0</v>
      </c>
      <c r="AA15" s="114">
        <f>+AA21</f>
        <v>0</v>
      </c>
      <c r="AB15" s="114">
        <f>+AB21</f>
        <v>0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116"/>
      <c r="G17" s="116"/>
      <c r="H17" s="116"/>
      <c r="I17" s="117"/>
      <c r="J17" s="116"/>
      <c r="K17" s="116"/>
      <c r="L17" s="116"/>
      <c r="M17" s="117"/>
      <c r="N17" s="116"/>
      <c r="O17" s="116"/>
      <c r="P17" s="11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2">
        <v>16521</v>
      </c>
      <c r="C18" s="262">
        <v>7300</v>
      </c>
      <c r="D18" s="262">
        <v>9221</v>
      </c>
      <c r="E18" s="262"/>
      <c r="F18" s="262">
        <v>2030</v>
      </c>
      <c r="G18" s="262">
        <v>947</v>
      </c>
      <c r="H18" s="262">
        <v>1083</v>
      </c>
      <c r="I18" s="262"/>
      <c r="J18" s="262">
        <v>2717</v>
      </c>
      <c r="K18" s="262">
        <v>1262</v>
      </c>
      <c r="L18" s="262">
        <v>1455</v>
      </c>
      <c r="M18" s="262"/>
      <c r="N18" s="262">
        <v>3544</v>
      </c>
      <c r="O18" s="262">
        <v>1569</v>
      </c>
      <c r="P18" s="262">
        <v>1975</v>
      </c>
      <c r="Q18" s="262"/>
      <c r="R18" s="262">
        <v>3641</v>
      </c>
      <c r="S18" s="262">
        <v>1574</v>
      </c>
      <c r="T18" s="262">
        <v>2067</v>
      </c>
      <c r="U18" s="262"/>
      <c r="V18" s="262">
        <v>4589</v>
      </c>
      <c r="W18" s="262">
        <v>1948</v>
      </c>
      <c r="X18" s="262">
        <v>2641</v>
      </c>
      <c r="Y18" s="172"/>
      <c r="Z18" s="151">
        <f>SUM(Z19:Z21)</f>
        <v>0</v>
      </c>
      <c r="AA18" s="151">
        <f>SUM(AA19:AA21)</f>
        <v>0</v>
      </c>
      <c r="AB18" s="151">
        <f>SUM(AB19:AB21)</f>
        <v>0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3">
        <v>16486</v>
      </c>
      <c r="C19" s="263">
        <v>7277</v>
      </c>
      <c r="D19" s="263">
        <v>9209</v>
      </c>
      <c r="E19" s="263"/>
      <c r="F19" s="263">
        <v>2024</v>
      </c>
      <c r="G19" s="263">
        <v>944</v>
      </c>
      <c r="H19" s="263">
        <v>1080</v>
      </c>
      <c r="I19" s="263"/>
      <c r="J19" s="263">
        <v>2711</v>
      </c>
      <c r="K19" s="263">
        <v>1257</v>
      </c>
      <c r="L19" s="263">
        <v>1454</v>
      </c>
      <c r="M19" s="263"/>
      <c r="N19" s="263">
        <v>3534</v>
      </c>
      <c r="O19" s="263">
        <v>1561</v>
      </c>
      <c r="P19" s="263">
        <v>1973</v>
      </c>
      <c r="Q19" s="263"/>
      <c r="R19" s="263">
        <v>3634</v>
      </c>
      <c r="S19" s="263">
        <v>1570</v>
      </c>
      <c r="T19" s="263">
        <v>2064</v>
      </c>
      <c r="U19" s="263"/>
      <c r="V19" s="263">
        <v>4583</v>
      </c>
      <c r="W19" s="263">
        <v>1945</v>
      </c>
      <c r="X19" s="263">
        <v>2638</v>
      </c>
      <c r="Y19" s="118"/>
      <c r="Z19" s="118">
        <v>0</v>
      </c>
      <c r="AA19" s="118">
        <v>0</v>
      </c>
      <c r="AB19" s="118">
        <v>0</v>
      </c>
    </row>
    <row r="20" spans="1:33" ht="15" customHeight="1" x14ac:dyDescent="0.2">
      <c r="A20" s="115" t="s">
        <v>74</v>
      </c>
      <c r="B20" s="263">
        <v>35</v>
      </c>
      <c r="C20" s="263">
        <v>23</v>
      </c>
      <c r="D20" s="263">
        <v>12</v>
      </c>
      <c r="E20" s="263"/>
      <c r="F20" s="263">
        <v>6</v>
      </c>
      <c r="G20" s="263">
        <v>3</v>
      </c>
      <c r="H20" s="263">
        <v>3</v>
      </c>
      <c r="I20" s="263"/>
      <c r="J20" s="263">
        <v>6</v>
      </c>
      <c r="K20" s="263">
        <v>5</v>
      </c>
      <c r="L20" s="263">
        <v>1</v>
      </c>
      <c r="M20" s="263"/>
      <c r="N20" s="263">
        <v>10</v>
      </c>
      <c r="O20" s="263">
        <v>8</v>
      </c>
      <c r="P20" s="263">
        <v>2</v>
      </c>
      <c r="Q20" s="263"/>
      <c r="R20" s="263">
        <v>7</v>
      </c>
      <c r="S20" s="263">
        <v>4</v>
      </c>
      <c r="T20" s="263">
        <v>3</v>
      </c>
      <c r="U20" s="263"/>
      <c r="V20" s="263">
        <v>6</v>
      </c>
      <c r="W20" s="263">
        <v>3</v>
      </c>
      <c r="X20" s="263">
        <v>3</v>
      </c>
      <c r="Y20" s="118"/>
      <c r="Z20" s="118">
        <v>0</v>
      </c>
      <c r="AA20" s="118">
        <v>0</v>
      </c>
      <c r="AB20" s="118">
        <v>0</v>
      </c>
    </row>
    <row r="21" spans="1:33" ht="15" customHeight="1" x14ac:dyDescent="0.2">
      <c r="A21" s="115" t="s">
        <v>245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118"/>
      <c r="Z21" s="118">
        <v>0</v>
      </c>
      <c r="AA21" s="118">
        <v>0</v>
      </c>
      <c r="AB21" s="118">
        <v>0</v>
      </c>
    </row>
    <row r="22" spans="1:33" ht="15" customHeight="1" x14ac:dyDescent="0.2">
      <c r="A22" s="115"/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118"/>
      <c r="Z22" s="118"/>
      <c r="AA22" s="118"/>
      <c r="AB22" s="118"/>
    </row>
    <row r="23" spans="1:33" ht="15" customHeight="1" x14ac:dyDescent="0.2">
      <c r="A23" s="124" t="s">
        <v>420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118"/>
      <c r="Z23" s="118"/>
      <c r="AA23" s="118"/>
      <c r="AB23" s="118"/>
    </row>
    <row r="24" spans="1:33" s="123" customFormat="1" ht="15" customHeight="1" x14ac:dyDescent="0.2">
      <c r="A24" s="136" t="s">
        <v>19</v>
      </c>
      <c r="B24" s="262">
        <v>2953</v>
      </c>
      <c r="C24" s="262">
        <v>1323</v>
      </c>
      <c r="D24" s="262">
        <v>1630</v>
      </c>
      <c r="E24" s="262"/>
      <c r="F24" s="262">
        <v>322</v>
      </c>
      <c r="G24" s="262">
        <v>127</v>
      </c>
      <c r="H24" s="262">
        <v>195</v>
      </c>
      <c r="I24" s="262"/>
      <c r="J24" s="262">
        <v>442</v>
      </c>
      <c r="K24" s="262">
        <v>212</v>
      </c>
      <c r="L24" s="262">
        <v>230</v>
      </c>
      <c r="M24" s="262"/>
      <c r="N24" s="262">
        <v>588</v>
      </c>
      <c r="O24" s="262">
        <v>293</v>
      </c>
      <c r="P24" s="262">
        <v>295</v>
      </c>
      <c r="Q24" s="262"/>
      <c r="R24" s="262">
        <v>680</v>
      </c>
      <c r="S24" s="262">
        <v>304</v>
      </c>
      <c r="T24" s="262">
        <v>376</v>
      </c>
      <c r="U24" s="262"/>
      <c r="V24" s="262">
        <v>921</v>
      </c>
      <c r="W24" s="262">
        <v>387</v>
      </c>
      <c r="X24" s="262">
        <v>534</v>
      </c>
      <c r="Y24" s="172"/>
      <c r="Z24" s="151">
        <f>SUM(Z25:Z27)</f>
        <v>0</v>
      </c>
      <c r="AA24" s="151">
        <f>SUM(AA25:AA27)</f>
        <v>0</v>
      </c>
      <c r="AB24" s="151">
        <f>SUM(AB25:AB27)</f>
        <v>0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3">
        <v>2953</v>
      </c>
      <c r="C25" s="263">
        <v>1323</v>
      </c>
      <c r="D25" s="263">
        <v>1630</v>
      </c>
      <c r="E25" s="263"/>
      <c r="F25" s="263">
        <v>322</v>
      </c>
      <c r="G25" s="263">
        <v>127</v>
      </c>
      <c r="H25" s="263">
        <v>195</v>
      </c>
      <c r="I25" s="263"/>
      <c r="J25" s="263">
        <v>442</v>
      </c>
      <c r="K25" s="263">
        <v>212</v>
      </c>
      <c r="L25" s="263">
        <v>230</v>
      </c>
      <c r="M25" s="263"/>
      <c r="N25" s="263">
        <v>588</v>
      </c>
      <c r="O25" s="263">
        <v>293</v>
      </c>
      <c r="P25" s="263">
        <v>295</v>
      </c>
      <c r="Q25" s="263"/>
      <c r="R25" s="263">
        <v>680</v>
      </c>
      <c r="S25" s="263">
        <v>304</v>
      </c>
      <c r="T25" s="263">
        <v>376</v>
      </c>
      <c r="U25" s="263"/>
      <c r="V25" s="263">
        <v>921</v>
      </c>
      <c r="W25" s="263">
        <v>387</v>
      </c>
      <c r="X25" s="263">
        <v>534</v>
      </c>
      <c r="Y25" s="118"/>
      <c r="Z25" s="118">
        <v>0</v>
      </c>
      <c r="AA25" s="118">
        <v>0</v>
      </c>
      <c r="AB25" s="118">
        <v>0</v>
      </c>
    </row>
    <row r="26" spans="1:33" ht="15" customHeight="1" x14ac:dyDescent="0.25">
      <c r="A26" s="115" t="s">
        <v>74</v>
      </c>
      <c r="B26" s="118">
        <v>0</v>
      </c>
      <c r="C26" s="118">
        <v>0</v>
      </c>
      <c r="D26" s="118">
        <v>0</v>
      </c>
      <c r="E26" s="118"/>
      <c r="F26" s="118">
        <v>0</v>
      </c>
      <c r="G26" s="118">
        <v>0</v>
      </c>
      <c r="H26" s="118">
        <v>0</v>
      </c>
      <c r="I26" s="118"/>
      <c r="J26" s="118">
        <v>0</v>
      </c>
      <c r="K26" s="118">
        <v>0</v>
      </c>
      <c r="L26" s="118">
        <v>0</v>
      </c>
      <c r="M26" s="118"/>
      <c r="N26" s="118">
        <v>0</v>
      </c>
      <c r="O26" s="118">
        <v>0</v>
      </c>
      <c r="P26" s="118">
        <v>0</v>
      </c>
      <c r="Q26" s="118"/>
      <c r="R26" s="118">
        <v>0</v>
      </c>
      <c r="S26" s="118">
        <v>0</v>
      </c>
      <c r="T26" s="118">
        <v>0</v>
      </c>
      <c r="U26" s="118"/>
      <c r="V26" s="118">
        <v>0</v>
      </c>
      <c r="W26" s="118">
        <v>0</v>
      </c>
      <c r="X26" s="118">
        <v>0</v>
      </c>
      <c r="Y26" s="118"/>
      <c r="Z26" s="118">
        <v>0</v>
      </c>
      <c r="AA26" s="118">
        <v>0</v>
      </c>
      <c r="AB26" s="118">
        <v>0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118">
        <v>0</v>
      </c>
      <c r="G27" s="118">
        <v>0</v>
      </c>
      <c r="H27" s="118">
        <v>0</v>
      </c>
      <c r="I27" s="118"/>
      <c r="J27" s="118">
        <v>0</v>
      </c>
      <c r="K27" s="118">
        <v>0</v>
      </c>
      <c r="L27" s="118">
        <v>0</v>
      </c>
      <c r="M27" s="118"/>
      <c r="N27" s="118">
        <v>0</v>
      </c>
      <c r="O27" s="118">
        <v>0</v>
      </c>
      <c r="P27" s="118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69.969818913480879</v>
      </c>
      <c r="C31" s="173">
        <f t="shared" ref="C31:D32" si="7">+C12/(C12+C62)*100</f>
        <v>65.649029311001144</v>
      </c>
      <c r="D31" s="173">
        <f t="shared" si="7"/>
        <v>73.831394162073892</v>
      </c>
      <c r="E31" s="173"/>
      <c r="F31" s="173">
        <f t="shared" ref="F31:X32" si="8">+F12/(F12+F62)*100</f>
        <v>65.845464725643893</v>
      </c>
      <c r="G31" s="173">
        <f t="shared" si="8"/>
        <v>60.067114093959731</v>
      </c>
      <c r="H31" s="173">
        <f t="shared" si="8"/>
        <v>71.63677130044843</v>
      </c>
      <c r="I31" s="173"/>
      <c r="J31" s="173">
        <f t="shared" si="8"/>
        <v>66.157068062827236</v>
      </c>
      <c r="K31" s="173">
        <f t="shared" si="8"/>
        <v>62.910798122065728</v>
      </c>
      <c r="L31" s="173">
        <f t="shared" si="8"/>
        <v>69.28453947368422</v>
      </c>
      <c r="M31" s="173"/>
      <c r="N31" s="173">
        <f t="shared" si="8"/>
        <v>72.50394806106334</v>
      </c>
      <c r="O31" s="173">
        <f t="shared" si="8"/>
        <v>67.171717171717177</v>
      </c>
      <c r="P31" s="173">
        <f t="shared" si="8"/>
        <v>77.553809361120599</v>
      </c>
      <c r="Q31" s="173"/>
      <c r="R31" s="173">
        <f t="shared" si="8"/>
        <v>65.658714481081901</v>
      </c>
      <c r="S31" s="173">
        <f t="shared" si="8"/>
        <v>62.55829447035309</v>
      </c>
      <c r="T31" s="173">
        <f t="shared" si="8"/>
        <v>68.259290304554341</v>
      </c>
      <c r="U31" s="173"/>
      <c r="V31" s="173">
        <f t="shared" si="8"/>
        <v>76.47467036780013</v>
      </c>
      <c r="W31" s="173">
        <f t="shared" si="8"/>
        <v>72.291021671826627</v>
      </c>
      <c r="X31" s="173">
        <f t="shared" si="8"/>
        <v>79.874213836477992</v>
      </c>
      <c r="Y31" s="173"/>
      <c r="Z31" s="173" t="s">
        <v>61</v>
      </c>
      <c r="AA31" s="173" t="s">
        <v>61</v>
      </c>
      <c r="AB31" s="173" t="s">
        <v>61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>+B13/(B13+B63)*100</f>
        <v>70.002520796571716</v>
      </c>
      <c r="C32" s="125">
        <f t="shared" si="7"/>
        <v>65.693988236192808</v>
      </c>
      <c r="D32" s="125">
        <f t="shared" si="7"/>
        <v>73.845210519144302</v>
      </c>
      <c r="E32" s="125"/>
      <c r="F32" s="125">
        <f t="shared" si="8"/>
        <v>65.880370682392581</v>
      </c>
      <c r="G32" s="125">
        <f t="shared" si="8"/>
        <v>60.168539325842694</v>
      </c>
      <c r="H32" s="125">
        <f t="shared" si="8"/>
        <v>71.588994946659184</v>
      </c>
      <c r="I32" s="125"/>
      <c r="J32" s="125">
        <f t="shared" si="8"/>
        <v>66.239495798319325</v>
      </c>
      <c r="K32" s="125">
        <f t="shared" si="8"/>
        <v>62.993138936535168</v>
      </c>
      <c r="L32" s="125">
        <f t="shared" si="8"/>
        <v>69.357495881383855</v>
      </c>
      <c r="M32" s="125"/>
      <c r="N32" s="125">
        <f t="shared" si="8"/>
        <v>72.532113320429346</v>
      </c>
      <c r="O32" s="125">
        <f t="shared" si="8"/>
        <v>67.173913043478265</v>
      </c>
      <c r="P32" s="125">
        <f t="shared" si="8"/>
        <v>77.591515566199107</v>
      </c>
      <c r="Q32" s="125"/>
      <c r="R32" s="125">
        <f t="shared" si="8"/>
        <v>65.702101736216875</v>
      </c>
      <c r="S32" s="125">
        <f t="shared" si="8"/>
        <v>62.633689839572192</v>
      </c>
      <c r="T32" s="125">
        <f t="shared" si="8"/>
        <v>68.27084499160604</v>
      </c>
      <c r="U32" s="125"/>
      <c r="V32" s="125">
        <f t="shared" si="8"/>
        <v>76.455063203222679</v>
      </c>
      <c r="W32" s="125">
        <f t="shared" si="8"/>
        <v>72.265261853114353</v>
      </c>
      <c r="X32" s="125">
        <f t="shared" si="8"/>
        <v>79.859013091641501</v>
      </c>
      <c r="Y32" s="125"/>
      <c r="Z32" s="125" t="s">
        <v>61</v>
      </c>
      <c r="AA32" s="125" t="s">
        <v>61</v>
      </c>
      <c r="AB32" s="125" t="s">
        <v>61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>
        <f>+B14/(B14+B64)*100</f>
        <v>55.555555555555557</v>
      </c>
      <c r="C33" s="125">
        <f t="shared" ref="C33:D33" si="9">+C14/(C14+C64)*100</f>
        <v>52.272727272727273</v>
      </c>
      <c r="D33" s="125">
        <f t="shared" si="9"/>
        <v>63.157894736842103</v>
      </c>
      <c r="E33" s="125"/>
      <c r="F33" s="125">
        <f t="shared" ref="F33:X33" si="10">+F14/(F14+F64)*100</f>
        <v>54.54545454545454</v>
      </c>
      <c r="G33" s="125">
        <f t="shared" si="10"/>
        <v>37.5</v>
      </c>
      <c r="H33" s="125">
        <f t="shared" si="10"/>
        <v>100</v>
      </c>
      <c r="I33" s="125"/>
      <c r="J33" s="125">
        <f t="shared" si="10"/>
        <v>40</v>
      </c>
      <c r="K33" s="125">
        <f t="shared" si="10"/>
        <v>45.454545454545453</v>
      </c>
      <c r="L33" s="125">
        <f t="shared" si="10"/>
        <v>25</v>
      </c>
      <c r="M33" s="125"/>
      <c r="N33" s="125">
        <f t="shared" si="10"/>
        <v>62.5</v>
      </c>
      <c r="O33" s="125">
        <f t="shared" si="10"/>
        <v>66.666666666666657</v>
      </c>
      <c r="P33" s="125">
        <f t="shared" si="10"/>
        <v>50</v>
      </c>
      <c r="Q33" s="125"/>
      <c r="R33" s="125">
        <f t="shared" si="10"/>
        <v>46.666666666666664</v>
      </c>
      <c r="S33" s="125">
        <f t="shared" si="10"/>
        <v>40</v>
      </c>
      <c r="T33" s="125">
        <f t="shared" si="10"/>
        <v>60</v>
      </c>
      <c r="U33" s="125"/>
      <c r="V33" s="125">
        <f t="shared" si="10"/>
        <v>100</v>
      </c>
      <c r="W33" s="125">
        <f t="shared" si="10"/>
        <v>100</v>
      </c>
      <c r="X33" s="125">
        <f t="shared" si="10"/>
        <v>100</v>
      </c>
      <c r="Y33" s="125"/>
      <c r="Z33" s="125" t="s">
        <v>61</v>
      </c>
      <c r="AA33" s="125" t="s">
        <v>61</v>
      </c>
      <c r="AB33" s="125" t="s">
        <v>61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 t="s">
        <v>61</v>
      </c>
      <c r="C34" s="125" t="s">
        <v>61</v>
      </c>
      <c r="D34" s="125" t="s">
        <v>61</v>
      </c>
      <c r="E34" s="125"/>
      <c r="F34" s="125" t="s">
        <v>61</v>
      </c>
      <c r="G34" s="125" t="s">
        <v>61</v>
      </c>
      <c r="H34" s="125" t="s">
        <v>61</v>
      </c>
      <c r="I34" s="125"/>
      <c r="J34" s="125" t="s">
        <v>61</v>
      </c>
      <c r="K34" s="125" t="s">
        <v>61</v>
      </c>
      <c r="L34" s="125" t="s">
        <v>61</v>
      </c>
      <c r="M34" s="125"/>
      <c r="N34" s="125" t="s">
        <v>61</v>
      </c>
      <c r="O34" s="125" t="s">
        <v>61</v>
      </c>
      <c r="P34" s="125" t="s">
        <v>61</v>
      </c>
      <c r="Q34" s="125"/>
      <c r="R34" s="125" t="s">
        <v>61</v>
      </c>
      <c r="S34" s="125" t="s">
        <v>61</v>
      </c>
      <c r="T34" s="125" t="s">
        <v>61</v>
      </c>
      <c r="U34" s="125"/>
      <c r="V34" s="125" t="s">
        <v>61</v>
      </c>
      <c r="W34" s="125" t="s">
        <v>61</v>
      </c>
      <c r="X34" s="125" t="s">
        <v>61</v>
      </c>
      <c r="Y34" s="125"/>
      <c r="Z34" s="125" t="s">
        <v>61</v>
      </c>
      <c r="AA34" s="125" t="s">
        <v>61</v>
      </c>
      <c r="AB34" s="125" t="s">
        <v>61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127"/>
      <c r="G36" s="127"/>
      <c r="H36" s="127"/>
      <c r="I36" s="128"/>
      <c r="J36" s="127"/>
      <c r="K36" s="127"/>
      <c r="L36" s="127"/>
      <c r="M36" s="128"/>
      <c r="N36" s="127"/>
      <c r="O36" s="127"/>
      <c r="P36" s="127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>+B18/(B18+B68)*100</f>
        <v>70.293154065438458</v>
      </c>
      <c r="C37" s="173">
        <f t="shared" ref="C37:D38" si="11">+C18/(C18+C68)*100</f>
        <v>66.213151927437636</v>
      </c>
      <c r="D37" s="173">
        <f t="shared" si="11"/>
        <v>73.898060586632468</v>
      </c>
      <c r="E37" s="226"/>
      <c r="F37" s="173">
        <f>+F18/(F18+F68)*100</f>
        <v>65.126724414501126</v>
      </c>
      <c r="G37" s="173">
        <f t="shared" ref="G37:H38" si="12">+G18/(G18+G68)*100</f>
        <v>60.126984126984127</v>
      </c>
      <c r="H37" s="173">
        <f t="shared" si="12"/>
        <v>70.233463035019454</v>
      </c>
      <c r="I37" s="226"/>
      <c r="J37" s="173">
        <f>+J18/(J18+J68)*100</f>
        <v>65.675610345661113</v>
      </c>
      <c r="K37" s="173">
        <f t="shared" ref="K37:L38" si="13">+K18/(K18+K68)*100</f>
        <v>62.81732205077153</v>
      </c>
      <c r="L37" s="173">
        <f t="shared" si="13"/>
        <v>68.374060150375939</v>
      </c>
      <c r="M37" s="226"/>
      <c r="N37" s="173">
        <f>+N18/(N18+N68)*100</f>
        <v>73.359552887600913</v>
      </c>
      <c r="O37" s="173">
        <f t="shared" ref="O37:P38" si="14">+O18/(O18+O68)*100</f>
        <v>67.980935875216645</v>
      </c>
      <c r="P37" s="173">
        <f t="shared" si="14"/>
        <v>78.279825604439154</v>
      </c>
      <c r="Q37" s="226"/>
      <c r="R37" s="173">
        <f>+R18/(R18+R68)*100</f>
        <v>66.979396615158208</v>
      </c>
      <c r="S37" s="173">
        <f t="shared" ref="S37:T38" si="15">+S18/(S18+S68)*100</f>
        <v>64.32366162648141</v>
      </c>
      <c r="T37" s="173">
        <f t="shared" si="15"/>
        <v>69.153563064570093</v>
      </c>
      <c r="U37" s="226"/>
      <c r="V37" s="173">
        <f>+V18/(V18+V68)*100</f>
        <v>76.713473754597132</v>
      </c>
      <c r="W37" s="173">
        <f t="shared" ref="W37:X38" si="16">+W18/(W18+W68)*100</f>
        <v>72.524199553239015</v>
      </c>
      <c r="X37" s="173">
        <f t="shared" si="16"/>
        <v>80.127427184466015</v>
      </c>
      <c r="Y37" s="226"/>
      <c r="Z37" s="173" t="s">
        <v>61</v>
      </c>
      <c r="AA37" s="173" t="s">
        <v>61</v>
      </c>
      <c r="AB37" s="173" t="s">
        <v>61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>+B19/(B19+B69)*100</f>
        <v>70.332764505119457</v>
      </c>
      <c r="C38" s="125">
        <f t="shared" si="11"/>
        <v>66.269010108369002</v>
      </c>
      <c r="D38" s="125">
        <f t="shared" si="11"/>
        <v>73.914439361104428</v>
      </c>
      <c r="E38" s="129"/>
      <c r="F38" s="125">
        <f>+F19/(F19+F69)*100</f>
        <v>65.16419832582099</v>
      </c>
      <c r="G38" s="125">
        <f t="shared" si="12"/>
        <v>60.24250159540523</v>
      </c>
      <c r="H38" s="125">
        <f t="shared" si="12"/>
        <v>70.175438596491219</v>
      </c>
      <c r="I38" s="129"/>
      <c r="J38" s="125">
        <f>+J19/(J19+J69)*100</f>
        <v>65.769044153323634</v>
      </c>
      <c r="K38" s="125">
        <f t="shared" si="13"/>
        <v>62.912912912912908</v>
      </c>
      <c r="L38" s="125">
        <f t="shared" si="13"/>
        <v>68.455743879472692</v>
      </c>
      <c r="M38" s="129"/>
      <c r="N38" s="125">
        <f>+N19/(N19+N69)*100</f>
        <v>73.395638629283482</v>
      </c>
      <c r="O38" s="125">
        <f t="shared" si="14"/>
        <v>67.987804878048792</v>
      </c>
      <c r="P38" s="125">
        <f t="shared" si="14"/>
        <v>78.32473203652242</v>
      </c>
      <c r="Q38" s="129"/>
      <c r="R38" s="125">
        <f>+R19/(R19+R69)*100</f>
        <v>67.035602287400849</v>
      </c>
      <c r="S38" s="125">
        <f t="shared" si="15"/>
        <v>64.423471481329514</v>
      </c>
      <c r="T38" s="125">
        <f t="shared" si="15"/>
        <v>69.168900804289549</v>
      </c>
      <c r="U38" s="129"/>
      <c r="V38" s="125">
        <f>+V19/(V19+V69)*100</f>
        <v>76.690093708165989</v>
      </c>
      <c r="W38" s="125">
        <f t="shared" si="16"/>
        <v>72.493477450614989</v>
      </c>
      <c r="X38" s="125">
        <f t="shared" si="16"/>
        <v>80.109322805952019</v>
      </c>
      <c r="Y38" s="129"/>
      <c r="Z38" s="125" t="s">
        <v>61</v>
      </c>
      <c r="AA38" s="125" t="s">
        <v>61</v>
      </c>
      <c r="AB38" s="125" t="s">
        <v>61</v>
      </c>
    </row>
    <row r="39" spans="1:33" ht="15" customHeight="1" x14ac:dyDescent="0.25">
      <c r="A39" s="107" t="s">
        <v>74</v>
      </c>
      <c r="B39" s="125">
        <f>+B20/(B20+B70)*100</f>
        <v>55.555555555555557</v>
      </c>
      <c r="C39" s="125">
        <f t="shared" ref="C39:D39" si="17">+C20/(C20+C70)*100</f>
        <v>52.272727272727273</v>
      </c>
      <c r="D39" s="125">
        <f t="shared" si="17"/>
        <v>63.157894736842103</v>
      </c>
      <c r="E39" s="129"/>
      <c r="F39" s="125">
        <f>+F20/(F20+F70)*100</f>
        <v>54.54545454545454</v>
      </c>
      <c r="G39" s="125">
        <f t="shared" ref="G39:H39" si="18">+G20/(G20+G70)*100</f>
        <v>37.5</v>
      </c>
      <c r="H39" s="125">
        <f t="shared" si="18"/>
        <v>100</v>
      </c>
      <c r="I39" s="129"/>
      <c r="J39" s="125">
        <f>+J20/(J20+J70)*100</f>
        <v>40</v>
      </c>
      <c r="K39" s="125">
        <f t="shared" ref="K39:L39" si="19">+K20/(K20+K70)*100</f>
        <v>45.454545454545453</v>
      </c>
      <c r="L39" s="125">
        <f t="shared" si="19"/>
        <v>25</v>
      </c>
      <c r="M39" s="129"/>
      <c r="N39" s="125">
        <f>+N20/(N20+N70)*100</f>
        <v>62.5</v>
      </c>
      <c r="O39" s="125">
        <f t="shared" ref="O39:P39" si="20">+O20/(O20+O70)*100</f>
        <v>66.666666666666657</v>
      </c>
      <c r="P39" s="125">
        <f t="shared" si="20"/>
        <v>50</v>
      </c>
      <c r="Q39" s="129"/>
      <c r="R39" s="125">
        <f>+R20/(R20+R70)*100</f>
        <v>46.666666666666664</v>
      </c>
      <c r="S39" s="125">
        <f t="shared" ref="S39:T39" si="21">+S20/(S20+S70)*100</f>
        <v>40</v>
      </c>
      <c r="T39" s="125">
        <f t="shared" si="21"/>
        <v>60</v>
      </c>
      <c r="U39" s="129"/>
      <c r="V39" s="125">
        <f>+V20/(V20+V70)*100</f>
        <v>100</v>
      </c>
      <c r="W39" s="125">
        <f t="shared" ref="W39:X39" si="22">+W20/(W20+W70)*100</f>
        <v>100</v>
      </c>
      <c r="X39" s="125">
        <f t="shared" si="22"/>
        <v>100</v>
      </c>
      <c r="Y39" s="129"/>
      <c r="Z39" s="125" t="s">
        <v>61</v>
      </c>
      <c r="AA39" s="125" t="s">
        <v>61</v>
      </c>
      <c r="AB39" s="125" t="s">
        <v>61</v>
      </c>
    </row>
    <row r="40" spans="1:33" ht="15" customHeight="1" x14ac:dyDescent="0.25">
      <c r="A40" s="107" t="s">
        <v>245</v>
      </c>
      <c r="B40" s="125" t="s">
        <v>61</v>
      </c>
      <c r="C40" s="125" t="s">
        <v>61</v>
      </c>
      <c r="D40" s="125" t="s">
        <v>61</v>
      </c>
      <c r="E40" s="129"/>
      <c r="F40" s="125" t="s">
        <v>61</v>
      </c>
      <c r="G40" s="125" t="s">
        <v>61</v>
      </c>
      <c r="H40" s="125" t="s">
        <v>61</v>
      </c>
      <c r="I40" s="129"/>
      <c r="J40" s="125" t="s">
        <v>61</v>
      </c>
      <c r="K40" s="125" t="s">
        <v>61</v>
      </c>
      <c r="L40" s="125" t="s">
        <v>61</v>
      </c>
      <c r="M40" s="129"/>
      <c r="N40" s="125" t="s">
        <v>61</v>
      </c>
      <c r="O40" s="125" t="s">
        <v>61</v>
      </c>
      <c r="P40" s="125" t="s">
        <v>61</v>
      </c>
      <c r="Q40" s="129"/>
      <c r="R40" s="125" t="s">
        <v>61</v>
      </c>
      <c r="S40" s="125" t="s">
        <v>61</v>
      </c>
      <c r="T40" s="125" t="s">
        <v>61</v>
      </c>
      <c r="U40" s="129"/>
      <c r="V40" s="125" t="s">
        <v>61</v>
      </c>
      <c r="W40" s="125" t="s">
        <v>61</v>
      </c>
      <c r="X40" s="125" t="s">
        <v>61</v>
      </c>
      <c r="Y40" s="129"/>
      <c r="Z40" s="125" t="s">
        <v>61</v>
      </c>
      <c r="AA40" s="125" t="s">
        <v>61</v>
      </c>
      <c r="AB40" s="125" t="s">
        <v>61</v>
      </c>
    </row>
    <row r="41" spans="1:33" ht="15" customHeight="1" x14ac:dyDescent="0.25">
      <c r="B41" s="129"/>
      <c r="C41" s="129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>+B24/(B24+B74)*100</f>
        <v>68.214368214368221</v>
      </c>
      <c r="C43" s="173">
        <f t="shared" ref="C43:D44" si="23">+C24/(C24+C74)*100</f>
        <v>62.701421800947863</v>
      </c>
      <c r="D43" s="173">
        <f t="shared" si="23"/>
        <v>73.456511942316354</v>
      </c>
      <c r="E43" s="226"/>
      <c r="F43" s="173">
        <f>+F24/(F24+F74)*100</f>
        <v>70.769230769230774</v>
      </c>
      <c r="G43" s="173">
        <f t="shared" ref="G43:H44" si="24">+G24/(G24+G74)*100</f>
        <v>59.624413145539904</v>
      </c>
      <c r="H43" s="173">
        <f t="shared" si="24"/>
        <v>80.578512396694208</v>
      </c>
      <c r="I43" s="226"/>
      <c r="J43" s="173">
        <f>+J24/(J24+J74)*100</f>
        <v>69.278996865203752</v>
      </c>
      <c r="K43" s="173">
        <f t="shared" ref="K43:L44" si="25">+K24/(K24+K74)*100</f>
        <v>63.473053892215567</v>
      </c>
      <c r="L43" s="173">
        <f t="shared" si="25"/>
        <v>75.657894736842096</v>
      </c>
      <c r="M43" s="226"/>
      <c r="N43" s="173">
        <f>+N24/(N24+N74)*100</f>
        <v>67.741935483870961</v>
      </c>
      <c r="O43" s="173">
        <f t="shared" ref="O43:P44" si="26">+O24/(O24+O74)*100</f>
        <v>63.146551724137936</v>
      </c>
      <c r="P43" s="173">
        <f t="shared" si="26"/>
        <v>73.019801980198025</v>
      </c>
      <c r="Q43" s="226"/>
      <c r="R43" s="173">
        <f>+R24/(R24+R74)*100</f>
        <v>59.388646288209614</v>
      </c>
      <c r="S43" s="173">
        <f t="shared" ref="S43:T44" si="27">+S24/(S24+S74)*100</f>
        <v>54.77477477477477</v>
      </c>
      <c r="T43" s="173">
        <f t="shared" si="27"/>
        <v>63.728813559322028</v>
      </c>
      <c r="U43" s="226"/>
      <c r="V43" s="173">
        <f>+V24/(V24+V74)*100</f>
        <v>75.306623058053972</v>
      </c>
      <c r="W43" s="173">
        <f t="shared" ref="W43:X44" si="28">+W24/(W24+W74)*100</f>
        <v>71.139705882352942</v>
      </c>
      <c r="X43" s="173">
        <f t="shared" si="28"/>
        <v>78.645066273932258</v>
      </c>
      <c r="Y43" s="226"/>
      <c r="Z43" s="173" t="s">
        <v>61</v>
      </c>
      <c r="AA43" s="173" t="s">
        <v>61</v>
      </c>
      <c r="AB43" s="173" t="s">
        <v>61</v>
      </c>
    </row>
    <row r="44" spans="1:33" ht="15" customHeight="1" x14ac:dyDescent="0.25">
      <c r="A44" s="107" t="s">
        <v>73</v>
      </c>
      <c r="B44" s="125">
        <f>+B25/(B25+B75)*100</f>
        <v>68.214368214368221</v>
      </c>
      <c r="C44" s="125">
        <f t="shared" si="23"/>
        <v>62.701421800947863</v>
      </c>
      <c r="D44" s="125">
        <f t="shared" si="23"/>
        <v>73.456511942316354</v>
      </c>
      <c r="E44" s="129"/>
      <c r="F44" s="125">
        <f>+F25/(F25+F75)*100</f>
        <v>70.769230769230774</v>
      </c>
      <c r="G44" s="125">
        <f t="shared" si="24"/>
        <v>59.624413145539904</v>
      </c>
      <c r="H44" s="125">
        <f t="shared" si="24"/>
        <v>80.578512396694208</v>
      </c>
      <c r="I44" s="129"/>
      <c r="J44" s="125">
        <f>+J25/(J25+J75)*100</f>
        <v>69.278996865203752</v>
      </c>
      <c r="K44" s="125">
        <f t="shared" si="25"/>
        <v>63.473053892215567</v>
      </c>
      <c r="L44" s="125">
        <f t="shared" si="25"/>
        <v>75.657894736842096</v>
      </c>
      <c r="M44" s="129"/>
      <c r="N44" s="125">
        <f>+N25/(N25+N75)*100</f>
        <v>67.741935483870961</v>
      </c>
      <c r="O44" s="125">
        <f t="shared" si="26"/>
        <v>63.146551724137936</v>
      </c>
      <c r="P44" s="125">
        <f t="shared" si="26"/>
        <v>73.019801980198025</v>
      </c>
      <c r="Q44" s="129"/>
      <c r="R44" s="125">
        <f>+R25/(R25+R75)*100</f>
        <v>59.388646288209614</v>
      </c>
      <c r="S44" s="125">
        <f t="shared" si="27"/>
        <v>54.77477477477477</v>
      </c>
      <c r="T44" s="125">
        <f t="shared" si="27"/>
        <v>63.728813559322028</v>
      </c>
      <c r="U44" s="129"/>
      <c r="V44" s="125">
        <f>+V25/(V25+V75)*100</f>
        <v>75.306623058053972</v>
      </c>
      <c r="W44" s="125">
        <f t="shared" si="28"/>
        <v>71.139705882352942</v>
      </c>
      <c r="X44" s="125">
        <f t="shared" si="28"/>
        <v>78.645066273932258</v>
      </c>
      <c r="Y44" s="129"/>
      <c r="Z44" s="125" t="s">
        <v>61</v>
      </c>
      <c r="AA44" s="125" t="s">
        <v>61</v>
      </c>
      <c r="AB44" s="125" t="s">
        <v>61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125" t="s">
        <v>61</v>
      </c>
      <c r="G45" s="125" t="s">
        <v>61</v>
      </c>
      <c r="H45" s="125" t="s">
        <v>61</v>
      </c>
      <c r="I45" s="129"/>
      <c r="J45" s="125" t="s">
        <v>61</v>
      </c>
      <c r="K45" s="125" t="s">
        <v>61</v>
      </c>
      <c r="L45" s="125" t="s">
        <v>61</v>
      </c>
      <c r="M45" s="129"/>
      <c r="N45" s="125" t="s">
        <v>61</v>
      </c>
      <c r="O45" s="125" t="s">
        <v>61</v>
      </c>
      <c r="P45" s="1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287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170"/>
      <c r="AD51" s="29"/>
      <c r="AE51" s="326" t="s">
        <v>317</v>
      </c>
      <c r="AF51" s="326"/>
      <c r="AG51" s="107"/>
    </row>
    <row r="52" spans="1:33" s="123" customFormat="1" ht="15" customHeight="1" x14ac:dyDescent="0.2">
      <c r="A52" s="338" t="s">
        <v>147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170"/>
      <c r="AD52" s="30"/>
      <c r="AE52" s="326"/>
      <c r="AF52" s="326"/>
      <c r="AG52" s="107"/>
    </row>
    <row r="53" spans="1:33" s="123" customFormat="1" ht="15" customHeight="1" x14ac:dyDescent="0.25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07"/>
      <c r="AD53" s="107"/>
      <c r="AE53" s="107"/>
      <c r="AF53" s="107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07"/>
      <c r="AF55" s="107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07"/>
      <c r="AF56" s="107"/>
      <c r="AG56" s="170"/>
    </row>
    <row r="57" spans="1:33" ht="15" customHeight="1" x14ac:dyDescent="0.25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ht="15" customHeight="1" thickBot="1" x14ac:dyDescent="0.3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 t="s">
        <v>76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29">+B68+B74</f>
        <v>8358</v>
      </c>
      <c r="C62" s="151">
        <f t="shared" si="29"/>
        <v>4512</v>
      </c>
      <c r="D62" s="151">
        <f t="shared" si="29"/>
        <v>3846</v>
      </c>
      <c r="E62" s="151"/>
      <c r="F62" s="151">
        <f t="shared" ref="F62:H64" si="30">+F68+F74</f>
        <v>1220</v>
      </c>
      <c r="G62" s="151">
        <f t="shared" si="30"/>
        <v>714</v>
      </c>
      <c r="H62" s="151">
        <f t="shared" si="30"/>
        <v>506</v>
      </c>
      <c r="I62" s="151"/>
      <c r="J62" s="151">
        <f t="shared" ref="J62:L64" si="31">+J68+J74</f>
        <v>1616</v>
      </c>
      <c r="K62" s="151">
        <f t="shared" si="31"/>
        <v>869</v>
      </c>
      <c r="L62" s="151">
        <f t="shared" si="31"/>
        <v>747</v>
      </c>
      <c r="M62" s="151"/>
      <c r="N62" s="151">
        <f t="shared" ref="N62:P64" si="32">+N68+N74</f>
        <v>1567</v>
      </c>
      <c r="O62" s="151">
        <f t="shared" si="32"/>
        <v>910</v>
      </c>
      <c r="P62" s="151">
        <f t="shared" si="32"/>
        <v>657</v>
      </c>
      <c r="Q62" s="151"/>
      <c r="R62" s="151">
        <f t="shared" ref="R62:T64" si="33">+R68+R74</f>
        <v>2260</v>
      </c>
      <c r="S62" s="151">
        <f t="shared" si="33"/>
        <v>1124</v>
      </c>
      <c r="T62" s="151">
        <f t="shared" si="33"/>
        <v>1136</v>
      </c>
      <c r="U62" s="151"/>
      <c r="V62" s="151">
        <f t="shared" ref="V62:X64" si="34">+V68+V74</f>
        <v>1695</v>
      </c>
      <c r="W62" s="151">
        <f t="shared" si="34"/>
        <v>895</v>
      </c>
      <c r="X62" s="151">
        <f t="shared" si="34"/>
        <v>800</v>
      </c>
      <c r="Y62" s="151"/>
      <c r="Z62" s="151">
        <f t="shared" ref="Z62:AB64" si="35">+Z68+Z74</f>
        <v>0</v>
      </c>
      <c r="AA62" s="151">
        <f t="shared" si="35"/>
        <v>0</v>
      </c>
      <c r="AB62" s="151">
        <f t="shared" si="35"/>
        <v>0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29"/>
        <v>8330</v>
      </c>
      <c r="C63" s="114">
        <f t="shared" si="29"/>
        <v>4491</v>
      </c>
      <c r="D63" s="114">
        <f t="shared" si="29"/>
        <v>3839</v>
      </c>
      <c r="E63" s="114"/>
      <c r="F63" s="114">
        <f t="shared" si="30"/>
        <v>1215</v>
      </c>
      <c r="G63" s="114">
        <f t="shared" si="30"/>
        <v>709</v>
      </c>
      <c r="H63" s="114">
        <f t="shared" si="30"/>
        <v>506</v>
      </c>
      <c r="I63" s="114"/>
      <c r="J63" s="114">
        <f t="shared" si="31"/>
        <v>1607</v>
      </c>
      <c r="K63" s="114">
        <f t="shared" si="31"/>
        <v>863</v>
      </c>
      <c r="L63" s="114">
        <f t="shared" si="31"/>
        <v>744</v>
      </c>
      <c r="M63" s="114"/>
      <c r="N63" s="114">
        <f t="shared" si="32"/>
        <v>1561</v>
      </c>
      <c r="O63" s="114">
        <f t="shared" si="32"/>
        <v>906</v>
      </c>
      <c r="P63" s="114">
        <f t="shared" si="32"/>
        <v>655</v>
      </c>
      <c r="Q63" s="114"/>
      <c r="R63" s="114">
        <f t="shared" si="33"/>
        <v>2252</v>
      </c>
      <c r="S63" s="114">
        <f t="shared" si="33"/>
        <v>1118</v>
      </c>
      <c r="T63" s="114">
        <f t="shared" si="33"/>
        <v>1134</v>
      </c>
      <c r="U63" s="114"/>
      <c r="V63" s="114">
        <f t="shared" si="34"/>
        <v>1695</v>
      </c>
      <c r="W63" s="114">
        <f t="shared" si="34"/>
        <v>895</v>
      </c>
      <c r="X63" s="114">
        <f t="shared" si="34"/>
        <v>800</v>
      </c>
      <c r="Y63" s="114"/>
      <c r="Z63" s="114">
        <f t="shared" si="35"/>
        <v>0</v>
      </c>
      <c r="AA63" s="114">
        <f t="shared" si="35"/>
        <v>0</v>
      </c>
      <c r="AB63" s="114">
        <f t="shared" si="35"/>
        <v>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29"/>
        <v>28</v>
      </c>
      <c r="C64" s="114">
        <f t="shared" si="29"/>
        <v>21</v>
      </c>
      <c r="D64" s="114">
        <f t="shared" si="29"/>
        <v>7</v>
      </c>
      <c r="E64" s="114"/>
      <c r="F64" s="114">
        <f t="shared" si="30"/>
        <v>5</v>
      </c>
      <c r="G64" s="114">
        <f t="shared" si="30"/>
        <v>5</v>
      </c>
      <c r="H64" s="114">
        <f t="shared" si="30"/>
        <v>0</v>
      </c>
      <c r="I64" s="114"/>
      <c r="J64" s="114">
        <f t="shared" si="31"/>
        <v>9</v>
      </c>
      <c r="K64" s="114">
        <f t="shared" si="31"/>
        <v>6</v>
      </c>
      <c r="L64" s="114">
        <f t="shared" si="31"/>
        <v>3</v>
      </c>
      <c r="M64" s="114"/>
      <c r="N64" s="114">
        <f t="shared" si="32"/>
        <v>6</v>
      </c>
      <c r="O64" s="114">
        <f t="shared" si="32"/>
        <v>4</v>
      </c>
      <c r="P64" s="114">
        <f t="shared" si="32"/>
        <v>2</v>
      </c>
      <c r="Q64" s="114"/>
      <c r="R64" s="114">
        <f t="shared" si="33"/>
        <v>8</v>
      </c>
      <c r="S64" s="114">
        <f t="shared" si="33"/>
        <v>6</v>
      </c>
      <c r="T64" s="114">
        <f t="shared" si="33"/>
        <v>2</v>
      </c>
      <c r="U64" s="114"/>
      <c r="V64" s="114">
        <f t="shared" si="34"/>
        <v>0</v>
      </c>
      <c r="W64" s="114">
        <f t="shared" si="34"/>
        <v>0</v>
      </c>
      <c r="X64" s="114">
        <f t="shared" si="34"/>
        <v>0</v>
      </c>
      <c r="Y64" s="114"/>
      <c r="Z64" s="114">
        <f t="shared" si="35"/>
        <v>0</v>
      </c>
      <c r="AA64" s="114">
        <f t="shared" si="35"/>
        <v>0</v>
      </c>
      <c r="AB64" s="114">
        <f t="shared" si="3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0</v>
      </c>
      <c r="C65" s="114">
        <f>+C71</f>
        <v>0</v>
      </c>
      <c r="D65" s="114">
        <f>+D71</f>
        <v>0</v>
      </c>
      <c r="E65" s="114"/>
      <c r="F65" s="114">
        <f>+F71</f>
        <v>0</v>
      </c>
      <c r="G65" s="114">
        <f>+G71</f>
        <v>0</v>
      </c>
      <c r="H65" s="114">
        <f>+H71</f>
        <v>0</v>
      </c>
      <c r="I65" s="114"/>
      <c r="J65" s="114">
        <f>+J71</f>
        <v>0</v>
      </c>
      <c r="K65" s="114">
        <f>+K71</f>
        <v>0</v>
      </c>
      <c r="L65" s="114">
        <f>+L71</f>
        <v>0</v>
      </c>
      <c r="M65" s="114"/>
      <c r="N65" s="114">
        <f>+N71</f>
        <v>0</v>
      </c>
      <c r="O65" s="114">
        <f>+O71</f>
        <v>0</v>
      </c>
      <c r="P65" s="114">
        <f>+P71</f>
        <v>0</v>
      </c>
      <c r="Q65" s="114"/>
      <c r="R65" s="114">
        <f>+R71</f>
        <v>0</v>
      </c>
      <c r="S65" s="114">
        <f>+S71</f>
        <v>0</v>
      </c>
      <c r="T65" s="114">
        <f>+T71</f>
        <v>0</v>
      </c>
      <c r="U65" s="114"/>
      <c r="V65" s="114">
        <f>+V71</f>
        <v>0</v>
      </c>
      <c r="W65" s="114">
        <f>+W71</f>
        <v>0</v>
      </c>
      <c r="X65" s="114">
        <f>+X71</f>
        <v>0</v>
      </c>
      <c r="Y65" s="114"/>
      <c r="Z65" s="114">
        <f>+Z71</f>
        <v>0</v>
      </c>
      <c r="AA65" s="114">
        <f>+AA71</f>
        <v>0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116"/>
      <c r="G67" s="116"/>
      <c r="H67" s="116"/>
      <c r="I67" s="117"/>
      <c r="J67" s="116"/>
      <c r="K67" s="116"/>
      <c r="L67" s="116"/>
      <c r="M67" s="117"/>
      <c r="N67" s="116"/>
      <c r="O67" s="116"/>
      <c r="P67" s="11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2">
        <v>6982</v>
      </c>
      <c r="C68" s="262">
        <v>3725</v>
      </c>
      <c r="D68" s="262">
        <v>3257</v>
      </c>
      <c r="E68" s="262"/>
      <c r="F68" s="262">
        <v>1087</v>
      </c>
      <c r="G68" s="262">
        <v>628</v>
      </c>
      <c r="H68" s="262">
        <v>459</v>
      </c>
      <c r="I68" s="262"/>
      <c r="J68" s="262">
        <v>1420</v>
      </c>
      <c r="K68" s="262">
        <v>747</v>
      </c>
      <c r="L68" s="262">
        <v>673</v>
      </c>
      <c r="M68" s="262"/>
      <c r="N68" s="262">
        <v>1287</v>
      </c>
      <c r="O68" s="262">
        <v>739</v>
      </c>
      <c r="P68" s="262">
        <v>548</v>
      </c>
      <c r="Q68" s="262"/>
      <c r="R68" s="262">
        <v>1795</v>
      </c>
      <c r="S68" s="262">
        <v>873</v>
      </c>
      <c r="T68" s="262">
        <v>922</v>
      </c>
      <c r="U68" s="262"/>
      <c r="V68" s="262">
        <v>1393</v>
      </c>
      <c r="W68" s="262">
        <v>738</v>
      </c>
      <c r="X68" s="262">
        <v>655</v>
      </c>
      <c r="Y68" s="172"/>
      <c r="Z68" s="151">
        <f>SUM(Z69:Z71)</f>
        <v>0</v>
      </c>
      <c r="AA68" s="151">
        <f>SUM(AA69:AA71)</f>
        <v>0</v>
      </c>
      <c r="AB68" s="151">
        <f>SUM(AB69:AB71)</f>
        <v>0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3">
        <v>6954</v>
      </c>
      <c r="C69" s="263">
        <v>3704</v>
      </c>
      <c r="D69" s="263">
        <v>3250</v>
      </c>
      <c r="E69" s="263"/>
      <c r="F69" s="263">
        <v>1082</v>
      </c>
      <c r="G69" s="263">
        <v>623</v>
      </c>
      <c r="H69" s="263">
        <v>459</v>
      </c>
      <c r="I69" s="263"/>
      <c r="J69" s="263">
        <v>1411</v>
      </c>
      <c r="K69" s="263">
        <v>741</v>
      </c>
      <c r="L69" s="263">
        <v>670</v>
      </c>
      <c r="M69" s="263"/>
      <c r="N69" s="263">
        <v>1281</v>
      </c>
      <c r="O69" s="263">
        <v>735</v>
      </c>
      <c r="P69" s="263">
        <v>546</v>
      </c>
      <c r="Q69" s="263"/>
      <c r="R69" s="263">
        <v>1787</v>
      </c>
      <c r="S69" s="263">
        <v>867</v>
      </c>
      <c r="T69" s="263">
        <v>920</v>
      </c>
      <c r="U69" s="263"/>
      <c r="V69" s="263">
        <v>1393</v>
      </c>
      <c r="W69" s="263">
        <v>738</v>
      </c>
      <c r="X69" s="263">
        <v>655</v>
      </c>
      <c r="Y69" s="118"/>
      <c r="Z69" s="118">
        <v>0</v>
      </c>
      <c r="AA69" s="118">
        <v>0</v>
      </c>
      <c r="AB69" s="118">
        <v>0</v>
      </c>
    </row>
    <row r="70" spans="1:33" ht="15" customHeight="1" x14ac:dyDescent="0.2">
      <c r="A70" s="115" t="s">
        <v>74</v>
      </c>
      <c r="B70" s="263">
        <v>28</v>
      </c>
      <c r="C70" s="263">
        <v>21</v>
      </c>
      <c r="D70" s="263">
        <v>7</v>
      </c>
      <c r="E70" s="263"/>
      <c r="F70" s="263">
        <v>5</v>
      </c>
      <c r="G70" s="263">
        <v>5</v>
      </c>
      <c r="H70" s="263">
        <v>0</v>
      </c>
      <c r="I70" s="263"/>
      <c r="J70" s="263">
        <v>9</v>
      </c>
      <c r="K70" s="263">
        <v>6</v>
      </c>
      <c r="L70" s="263">
        <v>3</v>
      </c>
      <c r="M70" s="263"/>
      <c r="N70" s="263">
        <v>6</v>
      </c>
      <c r="O70" s="263">
        <v>4</v>
      </c>
      <c r="P70" s="263">
        <v>2</v>
      </c>
      <c r="Q70" s="263"/>
      <c r="R70" s="263">
        <v>8</v>
      </c>
      <c r="S70" s="263">
        <v>6</v>
      </c>
      <c r="T70" s="263">
        <v>2</v>
      </c>
      <c r="U70" s="263"/>
      <c r="V70" s="263">
        <v>0</v>
      </c>
      <c r="W70" s="263">
        <v>0</v>
      </c>
      <c r="X70" s="263">
        <v>0</v>
      </c>
      <c r="Y70" s="118"/>
      <c r="Z70" s="118">
        <v>0</v>
      </c>
      <c r="AA70" s="118">
        <v>0</v>
      </c>
      <c r="AB70" s="118">
        <v>0</v>
      </c>
    </row>
    <row r="71" spans="1:33" ht="15" customHeight="1" x14ac:dyDescent="0.2">
      <c r="A71" s="115" t="s">
        <v>245</v>
      </c>
      <c r="B71" s="263"/>
      <c r="C71" s="263"/>
      <c r="D71" s="263"/>
      <c r="E71" s="263"/>
      <c r="F71" s="263"/>
      <c r="G71" s="263"/>
      <c r="H71" s="263"/>
      <c r="I71" s="263"/>
      <c r="J71" s="263"/>
      <c r="K71" s="263"/>
      <c r="L71" s="263"/>
      <c r="M71" s="263"/>
      <c r="N71" s="263"/>
      <c r="O71" s="263"/>
      <c r="P71" s="263"/>
      <c r="Q71" s="263"/>
      <c r="R71" s="263"/>
      <c r="S71" s="263"/>
      <c r="T71" s="263"/>
      <c r="U71" s="263"/>
      <c r="V71" s="263"/>
      <c r="W71" s="263"/>
      <c r="X71" s="263"/>
      <c r="Y71" s="118"/>
      <c r="Z71" s="118">
        <v>0</v>
      </c>
      <c r="AA71" s="118">
        <v>0</v>
      </c>
      <c r="AB71" s="118">
        <v>0</v>
      </c>
    </row>
    <row r="72" spans="1:33" ht="15" customHeight="1" x14ac:dyDescent="0.2">
      <c r="A72" s="115"/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118"/>
      <c r="Z72" s="118"/>
      <c r="AA72" s="118"/>
      <c r="AB72" s="118"/>
    </row>
    <row r="73" spans="1:33" ht="15" customHeight="1" x14ac:dyDescent="0.2">
      <c r="A73" s="124" t="s">
        <v>420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118"/>
      <c r="Z73" s="118"/>
      <c r="AA73" s="118"/>
      <c r="AB73" s="118"/>
    </row>
    <row r="74" spans="1:33" s="123" customFormat="1" ht="15" customHeight="1" x14ac:dyDescent="0.2">
      <c r="A74" s="136" t="s">
        <v>19</v>
      </c>
      <c r="B74" s="262">
        <v>1376</v>
      </c>
      <c r="C74" s="262">
        <v>787</v>
      </c>
      <c r="D74" s="262">
        <v>589</v>
      </c>
      <c r="E74" s="262"/>
      <c r="F74" s="262">
        <v>133</v>
      </c>
      <c r="G74" s="262">
        <v>86</v>
      </c>
      <c r="H74" s="262">
        <v>47</v>
      </c>
      <c r="I74" s="262"/>
      <c r="J74" s="262">
        <v>196</v>
      </c>
      <c r="K74" s="262">
        <v>122</v>
      </c>
      <c r="L74" s="262">
        <v>74</v>
      </c>
      <c r="M74" s="262"/>
      <c r="N74" s="262">
        <v>280</v>
      </c>
      <c r="O74" s="262">
        <v>171</v>
      </c>
      <c r="P74" s="262">
        <v>109</v>
      </c>
      <c r="Q74" s="262"/>
      <c r="R74" s="262">
        <v>465</v>
      </c>
      <c r="S74" s="262">
        <v>251</v>
      </c>
      <c r="T74" s="262">
        <v>214</v>
      </c>
      <c r="U74" s="262"/>
      <c r="V74" s="262">
        <v>302</v>
      </c>
      <c r="W74" s="262">
        <v>157</v>
      </c>
      <c r="X74" s="262">
        <v>145</v>
      </c>
      <c r="Y74" s="172"/>
      <c r="Z74" s="151">
        <f>SUM(Z75:Z78)</f>
        <v>0</v>
      </c>
      <c r="AA74" s="151">
        <f>SUM(AA75:AA78)</f>
        <v>0</v>
      </c>
      <c r="AB74" s="151">
        <f>SUM(AB75:AB78)</f>
        <v>0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3">
        <v>1376</v>
      </c>
      <c r="C75" s="263">
        <v>787</v>
      </c>
      <c r="D75" s="263">
        <v>589</v>
      </c>
      <c r="E75" s="263"/>
      <c r="F75" s="263">
        <v>133</v>
      </c>
      <c r="G75" s="263">
        <v>86</v>
      </c>
      <c r="H75" s="263">
        <v>47</v>
      </c>
      <c r="I75" s="263"/>
      <c r="J75" s="263">
        <v>196</v>
      </c>
      <c r="K75" s="263">
        <v>122</v>
      </c>
      <c r="L75" s="263">
        <v>74</v>
      </c>
      <c r="M75" s="263"/>
      <c r="N75" s="263">
        <v>280</v>
      </c>
      <c r="O75" s="263">
        <v>171</v>
      </c>
      <c r="P75" s="263">
        <v>109</v>
      </c>
      <c r="Q75" s="263"/>
      <c r="R75" s="263">
        <v>465</v>
      </c>
      <c r="S75" s="263">
        <v>251</v>
      </c>
      <c r="T75" s="263">
        <v>214</v>
      </c>
      <c r="U75" s="263"/>
      <c r="V75" s="263">
        <v>302</v>
      </c>
      <c r="W75" s="263">
        <v>157</v>
      </c>
      <c r="X75" s="263">
        <v>145</v>
      </c>
      <c r="Y75" s="118"/>
      <c r="Z75" s="118">
        <v>0</v>
      </c>
      <c r="AA75" s="118">
        <v>0</v>
      </c>
      <c r="AB75" s="118">
        <v>0</v>
      </c>
    </row>
    <row r="76" spans="1:33" ht="15" customHeight="1" x14ac:dyDescent="0.25">
      <c r="A76" s="115" t="s">
        <v>74</v>
      </c>
      <c r="B76" s="118">
        <v>0</v>
      </c>
      <c r="C76" s="118">
        <v>0</v>
      </c>
      <c r="D76" s="118">
        <v>0</v>
      </c>
      <c r="E76" s="118"/>
      <c r="F76" s="118">
        <v>0</v>
      </c>
      <c r="G76" s="118">
        <v>0</v>
      </c>
      <c r="H76" s="118">
        <v>0</v>
      </c>
      <c r="I76" s="118"/>
      <c r="J76" s="118">
        <v>0</v>
      </c>
      <c r="K76" s="118">
        <v>0</v>
      </c>
      <c r="L76" s="118">
        <v>0</v>
      </c>
      <c r="M76" s="118"/>
      <c r="N76" s="118">
        <v>0</v>
      </c>
      <c r="O76" s="118">
        <v>0</v>
      </c>
      <c r="P76" s="118">
        <v>0</v>
      </c>
      <c r="Q76" s="118"/>
      <c r="R76" s="118">
        <v>0</v>
      </c>
      <c r="S76" s="118">
        <v>0</v>
      </c>
      <c r="T76" s="118">
        <v>0</v>
      </c>
      <c r="U76" s="118"/>
      <c r="V76" s="118">
        <v>0</v>
      </c>
      <c r="W76" s="118">
        <v>0</v>
      </c>
      <c r="X76" s="118">
        <v>0</v>
      </c>
      <c r="Y76" s="118"/>
      <c r="Z76" s="118">
        <v>0</v>
      </c>
      <c r="AA76" s="118">
        <v>0</v>
      </c>
      <c r="AB76" s="118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118">
        <v>0</v>
      </c>
      <c r="G77" s="118">
        <v>0</v>
      </c>
      <c r="H77" s="118">
        <v>0</v>
      </c>
      <c r="I77" s="118"/>
      <c r="J77" s="118">
        <v>0</v>
      </c>
      <c r="K77" s="118">
        <v>0</v>
      </c>
      <c r="L77" s="118">
        <v>0</v>
      </c>
      <c r="M77" s="118"/>
      <c r="N77" s="118">
        <v>0</v>
      </c>
      <c r="O77" s="118">
        <v>0</v>
      </c>
      <c r="P77" s="118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>+B62/(B62+B12)*100</f>
        <v>30.030181086519114</v>
      </c>
      <c r="C81" s="173">
        <f t="shared" ref="C81:D81" si="36">+C62/(C62+C12)*100</f>
        <v>34.350970688998856</v>
      </c>
      <c r="D81" s="173">
        <f t="shared" si="36"/>
        <v>26.168605837926108</v>
      </c>
      <c r="E81" s="173"/>
      <c r="F81" s="173">
        <f>+F62/(F62+F12)*100</f>
        <v>34.1545352743561</v>
      </c>
      <c r="G81" s="173">
        <f t="shared" ref="G81:H81" si="37">+G62/(G62+G12)*100</f>
        <v>39.932885906040269</v>
      </c>
      <c r="H81" s="173">
        <f t="shared" si="37"/>
        <v>28.36322869955157</v>
      </c>
      <c r="I81" s="173"/>
      <c r="J81" s="173">
        <f>+J62/(J62+J12)*100</f>
        <v>33.842931937172779</v>
      </c>
      <c r="K81" s="173">
        <f t="shared" ref="K81:L81" si="38">+K62/(K62+K12)*100</f>
        <v>37.089201877934272</v>
      </c>
      <c r="L81" s="173">
        <f t="shared" si="38"/>
        <v>30.715460526315791</v>
      </c>
      <c r="M81" s="173"/>
      <c r="N81" s="173">
        <f>+N62/(N62+N12)*100</f>
        <v>27.496051938936656</v>
      </c>
      <c r="O81" s="173">
        <f t="shared" ref="O81:P81" si="39">+O62/(O62+O12)*100</f>
        <v>32.828282828282831</v>
      </c>
      <c r="P81" s="173">
        <f t="shared" si="39"/>
        <v>22.446190638879397</v>
      </c>
      <c r="Q81" s="173"/>
      <c r="R81" s="173">
        <f>+R62/(R62+R12)*100</f>
        <v>34.341285518918099</v>
      </c>
      <c r="S81" s="173">
        <f t="shared" ref="S81:T81" si="40">+S62/(S62+S12)*100</f>
        <v>37.441705529646903</v>
      </c>
      <c r="T81" s="173">
        <f t="shared" si="40"/>
        <v>31.740709695445656</v>
      </c>
      <c r="U81" s="173"/>
      <c r="V81" s="173">
        <f>+V62/(V62+V12)*100</f>
        <v>23.525329632199863</v>
      </c>
      <c r="W81" s="173">
        <f t="shared" ref="W81:X81" si="41">+W62/(W62+W12)*100</f>
        <v>27.708978328173373</v>
      </c>
      <c r="X81" s="173">
        <f t="shared" si="41"/>
        <v>20.125786163522015</v>
      </c>
      <c r="Y81" s="173"/>
      <c r="Z81" s="173">
        <v>0</v>
      </c>
      <c r="AA81" s="173">
        <v>0</v>
      </c>
      <c r="AB81" s="173">
        <v>0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>+B63/(B63+B13)*100</f>
        <v>29.997479203428284</v>
      </c>
      <c r="C82" s="125">
        <f t="shared" ref="C82:D82" si="42">+C63/(C63+C13)*100</f>
        <v>34.306011763807199</v>
      </c>
      <c r="D82" s="125">
        <f t="shared" si="42"/>
        <v>26.154789480855701</v>
      </c>
      <c r="E82" s="125"/>
      <c r="F82" s="125">
        <f>+F63/(F63+F13)*100</f>
        <v>34.119629317607412</v>
      </c>
      <c r="G82" s="125">
        <f t="shared" ref="G82:H82" si="43">+G63/(G63+G13)*100</f>
        <v>39.831460674157306</v>
      </c>
      <c r="H82" s="125">
        <f t="shared" si="43"/>
        <v>28.411005053340823</v>
      </c>
      <c r="I82" s="125"/>
      <c r="J82" s="125">
        <f>+J63/(J63+J13)*100</f>
        <v>33.760504201680675</v>
      </c>
      <c r="K82" s="125">
        <f t="shared" ref="K82:L82" si="44">+K63/(K63+K13)*100</f>
        <v>37.006861063464832</v>
      </c>
      <c r="L82" s="125">
        <f t="shared" si="44"/>
        <v>30.642504118616142</v>
      </c>
      <c r="M82" s="125"/>
      <c r="N82" s="125">
        <f>+N63/(N63+N13)*100</f>
        <v>27.467886679570647</v>
      </c>
      <c r="O82" s="125">
        <f t="shared" ref="O82:P82" si="45">+O63/(O63+O13)*100</f>
        <v>32.826086956521735</v>
      </c>
      <c r="P82" s="125">
        <f t="shared" si="45"/>
        <v>22.40848443380089</v>
      </c>
      <c r="Q82" s="125"/>
      <c r="R82" s="125">
        <f>+R63/(R63+R13)*100</f>
        <v>34.297898263783125</v>
      </c>
      <c r="S82" s="125">
        <f t="shared" ref="S82:T82" si="46">+S63/(S63+S13)*100</f>
        <v>37.366310160427808</v>
      </c>
      <c r="T82" s="125">
        <f t="shared" si="46"/>
        <v>31.729155008393956</v>
      </c>
      <c r="U82" s="125"/>
      <c r="V82" s="125">
        <f>+V63/(V63+V13)*100</f>
        <v>23.544936796777328</v>
      </c>
      <c r="W82" s="125">
        <f t="shared" ref="W82:X82" si="47">+W63/(W63+W13)*100</f>
        <v>27.73473814688565</v>
      </c>
      <c r="X82" s="125">
        <f t="shared" si="47"/>
        <v>20.14098690835851</v>
      </c>
      <c r="Y82" s="125"/>
      <c r="Z82" s="125">
        <v>0</v>
      </c>
      <c r="AA82" s="125">
        <v>0</v>
      </c>
      <c r="AB82" s="125">
        <v>0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>
        <f>+B64/(B64+B14)*100</f>
        <v>44.444444444444443</v>
      </c>
      <c r="C83" s="125">
        <f t="shared" ref="C83:D83" si="48">+C64/(C64+C14)*100</f>
        <v>47.727272727272727</v>
      </c>
      <c r="D83" s="125">
        <f t="shared" si="48"/>
        <v>36.84210526315789</v>
      </c>
      <c r="E83" s="125"/>
      <c r="F83" s="125">
        <f>+F64/(F64+F14)*100</f>
        <v>45.454545454545453</v>
      </c>
      <c r="G83" s="125">
        <f t="shared" ref="G83:H83" si="49">+G64/(G64+G14)*100</f>
        <v>62.5</v>
      </c>
      <c r="H83" s="125">
        <f t="shared" si="49"/>
        <v>0</v>
      </c>
      <c r="I83" s="125"/>
      <c r="J83" s="125">
        <f>+J64/(J64+J14)*100</f>
        <v>60</v>
      </c>
      <c r="K83" s="125">
        <f t="shared" ref="K83:L83" si="50">+K64/(K64+K14)*100</f>
        <v>54.54545454545454</v>
      </c>
      <c r="L83" s="125">
        <f t="shared" si="50"/>
        <v>75</v>
      </c>
      <c r="M83" s="125"/>
      <c r="N83" s="125">
        <f>+N64/(N64+N14)*100</f>
        <v>37.5</v>
      </c>
      <c r="O83" s="125">
        <f t="shared" ref="O83:P83" si="51">+O64/(O64+O14)*100</f>
        <v>33.333333333333329</v>
      </c>
      <c r="P83" s="125">
        <f t="shared" si="51"/>
        <v>50</v>
      </c>
      <c r="Q83" s="125"/>
      <c r="R83" s="125">
        <f>+R64/(R64+R14)*100</f>
        <v>53.333333333333336</v>
      </c>
      <c r="S83" s="125">
        <f t="shared" ref="S83:T83" si="52">+S64/(S64+S14)*100</f>
        <v>60</v>
      </c>
      <c r="T83" s="125">
        <f t="shared" si="52"/>
        <v>40</v>
      </c>
      <c r="U83" s="125"/>
      <c r="V83" s="125">
        <f>+V64/(V64+V14)*100</f>
        <v>0</v>
      </c>
      <c r="W83" s="125">
        <f t="shared" ref="W83:X83" si="53">+W64/(W64+W14)*100</f>
        <v>0</v>
      </c>
      <c r="X83" s="125">
        <f t="shared" si="53"/>
        <v>0</v>
      </c>
      <c r="Y83" s="125"/>
      <c r="Z83" s="125">
        <v>0</v>
      </c>
      <c r="AA83" s="125">
        <v>0</v>
      </c>
      <c r="AB83" s="125">
        <v>0</v>
      </c>
      <c r="AC83" s="107"/>
      <c r="AD83" s="107"/>
      <c r="AE83" s="107"/>
      <c r="AF83" s="107"/>
      <c r="AG83" s="107"/>
    </row>
    <row r="84" spans="1:33" s="123" customFormat="1" ht="15" customHeight="1" x14ac:dyDescent="0.25">
      <c r="A84" s="107" t="s">
        <v>245</v>
      </c>
      <c r="B84" s="125" t="s">
        <v>61</v>
      </c>
      <c r="C84" s="125" t="s">
        <v>61</v>
      </c>
      <c r="D84" s="125" t="s">
        <v>61</v>
      </c>
      <c r="E84" s="125"/>
      <c r="F84" s="125" t="s">
        <v>61</v>
      </c>
      <c r="G84" s="125" t="s">
        <v>61</v>
      </c>
      <c r="H84" s="125" t="s">
        <v>61</v>
      </c>
      <c r="I84" s="125"/>
      <c r="J84" s="125" t="s">
        <v>61</v>
      </c>
      <c r="K84" s="125" t="s">
        <v>61</v>
      </c>
      <c r="L84" s="125" t="s">
        <v>61</v>
      </c>
      <c r="M84" s="125"/>
      <c r="N84" s="125" t="s">
        <v>61</v>
      </c>
      <c r="O84" s="125" t="s">
        <v>61</v>
      </c>
      <c r="P84" s="125" t="s">
        <v>61</v>
      </c>
      <c r="Q84" s="125"/>
      <c r="R84" s="125" t="s">
        <v>61</v>
      </c>
      <c r="S84" s="125" t="s">
        <v>61</v>
      </c>
      <c r="T84" s="125" t="s">
        <v>61</v>
      </c>
      <c r="U84" s="125"/>
      <c r="V84" s="125" t="s">
        <v>61</v>
      </c>
      <c r="W84" s="125" t="s">
        <v>61</v>
      </c>
      <c r="X84" s="125" t="s">
        <v>61</v>
      </c>
      <c r="Y84" s="125"/>
      <c r="Z84" s="125" t="s">
        <v>61</v>
      </c>
      <c r="AA84" s="125" t="s">
        <v>61</v>
      </c>
      <c r="AB84" s="125" t="s">
        <v>61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127"/>
      <c r="G85" s="127"/>
      <c r="H85" s="127"/>
      <c r="I85" s="127"/>
      <c r="J85" s="127"/>
      <c r="K85" s="127"/>
      <c r="L85" s="127"/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127"/>
      <c r="G86" s="127"/>
      <c r="H86" s="127"/>
      <c r="I86" s="128"/>
      <c r="J86" s="127"/>
      <c r="K86" s="127"/>
      <c r="L86" s="127"/>
      <c r="M86" s="128"/>
      <c r="N86" s="127"/>
      <c r="O86" s="127"/>
      <c r="P86" s="127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>+B68/(B68+B18)*100</f>
        <v>29.706845934561542</v>
      </c>
      <c r="C87" s="173">
        <f t="shared" ref="C87:D88" si="54">+C68/(C68+C18)*100</f>
        <v>33.786848072562357</v>
      </c>
      <c r="D87" s="173">
        <f t="shared" si="54"/>
        <v>26.101939413367525</v>
      </c>
      <c r="E87" s="226"/>
      <c r="F87" s="173">
        <f>+F68/(F68+F18)*100</f>
        <v>34.873275585498874</v>
      </c>
      <c r="G87" s="173">
        <f t="shared" ref="G87:H88" si="55">+G68/(G68+G18)*100</f>
        <v>39.873015873015873</v>
      </c>
      <c r="H87" s="173">
        <f t="shared" si="55"/>
        <v>29.766536964980546</v>
      </c>
      <c r="I87" s="226"/>
      <c r="J87" s="173">
        <f>+J68/(J68+J18)*100</f>
        <v>34.324389654338894</v>
      </c>
      <c r="K87" s="173">
        <f t="shared" ref="K87:L88" si="56">+K68/(K68+K18)*100</f>
        <v>37.18267794922847</v>
      </c>
      <c r="L87" s="173">
        <f t="shared" si="56"/>
        <v>31.625939849624064</v>
      </c>
      <c r="M87" s="226"/>
      <c r="N87" s="173">
        <f>+N68/(N68+N18)*100</f>
        <v>26.640447112399091</v>
      </c>
      <c r="O87" s="173">
        <f t="shared" ref="O87:P88" si="57">+O68/(O68+O18)*100</f>
        <v>32.019064124783363</v>
      </c>
      <c r="P87" s="173">
        <f t="shared" si="57"/>
        <v>21.720174395560839</v>
      </c>
      <c r="Q87" s="226"/>
      <c r="R87" s="173">
        <f>+R68/(R68+R18)*100</f>
        <v>33.020603384841799</v>
      </c>
      <c r="S87" s="173">
        <f t="shared" ref="S87:T88" si="58">+S68/(S68+S18)*100</f>
        <v>35.676338373518597</v>
      </c>
      <c r="T87" s="173">
        <f t="shared" si="58"/>
        <v>30.84643693542991</v>
      </c>
      <c r="U87" s="226"/>
      <c r="V87" s="173">
        <f>+V68/(V68+V18)*100</f>
        <v>23.286526245402875</v>
      </c>
      <c r="W87" s="173">
        <f t="shared" ref="W87:X88" si="59">+W68/(W68+W18)*100</f>
        <v>27.475800446760985</v>
      </c>
      <c r="X87" s="173">
        <f t="shared" si="59"/>
        <v>19.872572815533982</v>
      </c>
      <c r="Y87" s="173"/>
      <c r="Z87" s="173">
        <v>0</v>
      </c>
      <c r="AA87" s="173">
        <v>0</v>
      </c>
      <c r="AB87" s="173">
        <v>0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>+B69/(B69+B19)*100</f>
        <v>29.667235494880543</v>
      </c>
      <c r="C88" s="125">
        <f t="shared" si="54"/>
        <v>33.730989891630998</v>
      </c>
      <c r="D88" s="125">
        <f t="shared" si="54"/>
        <v>26.085560638895579</v>
      </c>
      <c r="E88" s="129"/>
      <c r="F88" s="125">
        <f>+F69/(F69+F19)*100</f>
        <v>34.83580167417901</v>
      </c>
      <c r="G88" s="125">
        <f t="shared" si="55"/>
        <v>39.757498404594763</v>
      </c>
      <c r="H88" s="125">
        <f t="shared" si="55"/>
        <v>29.82456140350877</v>
      </c>
      <c r="I88" s="129"/>
      <c r="J88" s="125">
        <f>+J69/(J69+J19)*100</f>
        <v>34.230955846676366</v>
      </c>
      <c r="K88" s="125">
        <f t="shared" si="56"/>
        <v>37.087087087087092</v>
      </c>
      <c r="L88" s="125">
        <f t="shared" si="56"/>
        <v>31.544256120527308</v>
      </c>
      <c r="M88" s="129"/>
      <c r="N88" s="125">
        <f>+N69/(N69+N19)*100</f>
        <v>26.604361370716511</v>
      </c>
      <c r="O88" s="125">
        <f t="shared" si="57"/>
        <v>32.012195121951223</v>
      </c>
      <c r="P88" s="125">
        <f t="shared" si="57"/>
        <v>21.67526796347757</v>
      </c>
      <c r="Q88" s="129"/>
      <c r="R88" s="125">
        <f>+R69/(R69+R19)*100</f>
        <v>32.964397712599151</v>
      </c>
      <c r="S88" s="125">
        <f t="shared" si="58"/>
        <v>35.5765285186705</v>
      </c>
      <c r="T88" s="125">
        <f t="shared" si="58"/>
        <v>30.831099195710454</v>
      </c>
      <c r="U88" s="129"/>
      <c r="V88" s="125">
        <f>+V69/(V69+V19)*100</f>
        <v>23.309906291834004</v>
      </c>
      <c r="W88" s="125">
        <f t="shared" si="59"/>
        <v>27.506522549385014</v>
      </c>
      <c r="X88" s="125">
        <f t="shared" si="59"/>
        <v>19.890677194047981</v>
      </c>
      <c r="Y88" s="129"/>
      <c r="Z88" s="125">
        <v>0</v>
      </c>
      <c r="AA88" s="125">
        <v>0</v>
      </c>
      <c r="AB88" s="125">
        <v>0</v>
      </c>
    </row>
    <row r="89" spans="1:33" ht="15" customHeight="1" x14ac:dyDescent="0.25">
      <c r="A89" s="107" t="s">
        <v>74</v>
      </c>
      <c r="B89" s="125">
        <f>+B70/(B70+B20)*100</f>
        <v>44.444444444444443</v>
      </c>
      <c r="C89" s="125">
        <f t="shared" ref="C89:D89" si="60">+C70/(C70+C20)*100</f>
        <v>47.727272727272727</v>
      </c>
      <c r="D89" s="125">
        <f t="shared" si="60"/>
        <v>36.84210526315789</v>
      </c>
      <c r="E89" s="129"/>
      <c r="F89" s="125">
        <f>+F70/(F70+F20)*100</f>
        <v>45.454545454545453</v>
      </c>
      <c r="G89" s="125">
        <f t="shared" ref="G89:H89" si="61">+G70/(G70+G20)*100</f>
        <v>62.5</v>
      </c>
      <c r="H89" s="125">
        <f t="shared" si="61"/>
        <v>0</v>
      </c>
      <c r="I89" s="129"/>
      <c r="J89" s="125">
        <f>+J70/(J70+J20)*100</f>
        <v>60</v>
      </c>
      <c r="K89" s="125">
        <f t="shared" ref="K89:L89" si="62">+K70/(K70+K20)*100</f>
        <v>54.54545454545454</v>
      </c>
      <c r="L89" s="125">
        <f t="shared" si="62"/>
        <v>75</v>
      </c>
      <c r="M89" s="129"/>
      <c r="N89" s="125">
        <f>+N70/(N70+N20)*100</f>
        <v>37.5</v>
      </c>
      <c r="O89" s="125">
        <f t="shared" ref="O89:P89" si="63">+O70/(O70+O20)*100</f>
        <v>33.333333333333329</v>
      </c>
      <c r="P89" s="125">
        <f t="shared" si="63"/>
        <v>50</v>
      </c>
      <c r="Q89" s="129"/>
      <c r="R89" s="125">
        <f>+R70/(R70+R20)*100</f>
        <v>53.333333333333336</v>
      </c>
      <c r="S89" s="125">
        <f t="shared" ref="S89:T89" si="64">+S70/(S70+S20)*100</f>
        <v>60</v>
      </c>
      <c r="T89" s="125">
        <f t="shared" si="64"/>
        <v>40</v>
      </c>
      <c r="U89" s="129"/>
      <c r="V89" s="125">
        <f>+V70/(V70+V20)*100</f>
        <v>0</v>
      </c>
      <c r="W89" s="125">
        <f t="shared" ref="W89:X89" si="65">+W70/(W70+W20)*100</f>
        <v>0</v>
      </c>
      <c r="X89" s="125">
        <f t="shared" si="65"/>
        <v>0</v>
      </c>
      <c r="Y89" s="129"/>
      <c r="Z89" s="125">
        <v>0</v>
      </c>
      <c r="AA89" s="125">
        <v>0</v>
      </c>
      <c r="AB89" s="125">
        <v>0</v>
      </c>
    </row>
    <row r="90" spans="1:33" ht="15" customHeight="1" x14ac:dyDescent="0.25">
      <c r="A90" s="107" t="s">
        <v>245</v>
      </c>
      <c r="B90" s="125" t="s">
        <v>61</v>
      </c>
      <c r="C90" s="125" t="s">
        <v>61</v>
      </c>
      <c r="D90" s="125" t="s">
        <v>61</v>
      </c>
      <c r="E90" s="129"/>
      <c r="F90" s="125" t="s">
        <v>61</v>
      </c>
      <c r="G90" s="125" t="s">
        <v>61</v>
      </c>
      <c r="H90" s="125" t="s">
        <v>61</v>
      </c>
      <c r="I90" s="129"/>
      <c r="J90" s="125" t="s">
        <v>61</v>
      </c>
      <c r="K90" s="125" t="s">
        <v>61</v>
      </c>
      <c r="L90" s="125" t="s">
        <v>61</v>
      </c>
      <c r="M90" s="129"/>
      <c r="N90" s="125" t="s">
        <v>61</v>
      </c>
      <c r="O90" s="125" t="s">
        <v>61</v>
      </c>
      <c r="P90" s="125" t="s">
        <v>61</v>
      </c>
      <c r="Q90" s="129"/>
      <c r="R90" s="125" t="s">
        <v>61</v>
      </c>
      <c r="S90" s="125" t="s">
        <v>61</v>
      </c>
      <c r="T90" s="125" t="s">
        <v>61</v>
      </c>
      <c r="U90" s="129"/>
      <c r="V90" s="125" t="s">
        <v>61</v>
      </c>
      <c r="W90" s="125" t="s">
        <v>61</v>
      </c>
      <c r="X90" s="125" t="s">
        <v>61</v>
      </c>
      <c r="Y90" s="129"/>
      <c r="Z90" s="125" t="s">
        <v>61</v>
      </c>
      <c r="AA90" s="125" t="s">
        <v>61</v>
      </c>
      <c r="AB90" s="125" t="s">
        <v>61</v>
      </c>
    </row>
    <row r="91" spans="1:33" ht="15" customHeight="1" x14ac:dyDescent="0.25"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>+B74/(B74+B24)*100</f>
        <v>31.785631785631786</v>
      </c>
      <c r="C93" s="173">
        <f t="shared" ref="C93:D94" si="66">+C74/(C74+C24)*100</f>
        <v>37.298578199052137</v>
      </c>
      <c r="D93" s="173">
        <f t="shared" si="66"/>
        <v>26.543488057683639</v>
      </c>
      <c r="E93" s="226"/>
      <c r="F93" s="173">
        <f>+F74/(F74+F24)*100</f>
        <v>29.230769230769234</v>
      </c>
      <c r="G93" s="173">
        <f t="shared" ref="G93:H94" si="67">+G74/(G74+G24)*100</f>
        <v>40.375586854460096</v>
      </c>
      <c r="H93" s="173">
        <f t="shared" si="67"/>
        <v>19.421487603305785</v>
      </c>
      <c r="I93" s="226"/>
      <c r="J93" s="173">
        <f>+J74/(J74+J24)*100</f>
        <v>30.721003134796238</v>
      </c>
      <c r="K93" s="173">
        <f t="shared" ref="K93:L94" si="68">+K74/(K74+K24)*100</f>
        <v>36.526946107784433</v>
      </c>
      <c r="L93" s="173">
        <f t="shared" si="68"/>
        <v>24.342105263157894</v>
      </c>
      <c r="M93" s="226"/>
      <c r="N93" s="173">
        <f>+N74/(N74+N24)*100</f>
        <v>32.258064516129032</v>
      </c>
      <c r="O93" s="173">
        <f t="shared" ref="O93:P94" si="69">+O74/(O74+O24)*100</f>
        <v>36.853448275862064</v>
      </c>
      <c r="P93" s="173">
        <f t="shared" si="69"/>
        <v>26.980198019801982</v>
      </c>
      <c r="Q93" s="226"/>
      <c r="R93" s="173">
        <f>+R74/(R74+R24)*100</f>
        <v>40.611353711790393</v>
      </c>
      <c r="S93" s="173">
        <f t="shared" ref="S93:T94" si="70">+S74/(S74+S24)*100</f>
        <v>45.225225225225223</v>
      </c>
      <c r="T93" s="173">
        <f t="shared" si="70"/>
        <v>36.271186440677965</v>
      </c>
      <c r="U93" s="226"/>
      <c r="V93" s="173">
        <f>+V74/(V74+V24)*100</f>
        <v>24.693376941946035</v>
      </c>
      <c r="W93" s="173">
        <f t="shared" ref="W93:X94" si="71">+W74/(W74+W24)*100</f>
        <v>28.860294117647058</v>
      </c>
      <c r="X93" s="173">
        <f t="shared" si="71"/>
        <v>21.354933726067745</v>
      </c>
      <c r="Y93" s="173"/>
      <c r="Z93" s="173">
        <v>0</v>
      </c>
      <c r="AA93" s="173">
        <v>0</v>
      </c>
      <c r="AB93" s="173">
        <v>0</v>
      </c>
    </row>
    <row r="94" spans="1:33" ht="15" customHeight="1" x14ac:dyDescent="0.25">
      <c r="A94" s="107" t="s">
        <v>73</v>
      </c>
      <c r="B94" s="125">
        <f>+B75/(B75+B25)*100</f>
        <v>31.785631785631786</v>
      </c>
      <c r="C94" s="125">
        <f t="shared" si="66"/>
        <v>37.298578199052137</v>
      </c>
      <c r="D94" s="125">
        <f t="shared" si="66"/>
        <v>26.543488057683639</v>
      </c>
      <c r="E94" s="129"/>
      <c r="F94" s="125">
        <f>+F75/(F75+F25)*100</f>
        <v>29.230769230769234</v>
      </c>
      <c r="G94" s="125">
        <f t="shared" si="67"/>
        <v>40.375586854460096</v>
      </c>
      <c r="H94" s="125">
        <f t="shared" si="67"/>
        <v>19.421487603305785</v>
      </c>
      <c r="I94" s="129"/>
      <c r="J94" s="125">
        <f>+J75/(J75+J25)*100</f>
        <v>30.721003134796238</v>
      </c>
      <c r="K94" s="125">
        <f t="shared" si="68"/>
        <v>36.526946107784433</v>
      </c>
      <c r="L94" s="125">
        <f t="shared" si="68"/>
        <v>24.342105263157894</v>
      </c>
      <c r="M94" s="129"/>
      <c r="N94" s="125">
        <f>+N75/(N75+N25)*100</f>
        <v>32.258064516129032</v>
      </c>
      <c r="O94" s="125">
        <f t="shared" si="69"/>
        <v>36.853448275862064</v>
      </c>
      <c r="P94" s="125">
        <f t="shared" si="69"/>
        <v>26.980198019801982</v>
      </c>
      <c r="Q94" s="129"/>
      <c r="R94" s="125">
        <f>+R75/(R75+R25)*100</f>
        <v>40.611353711790393</v>
      </c>
      <c r="S94" s="125">
        <f t="shared" si="70"/>
        <v>45.225225225225223</v>
      </c>
      <c r="T94" s="125">
        <f t="shared" si="70"/>
        <v>36.271186440677965</v>
      </c>
      <c r="U94" s="129"/>
      <c r="V94" s="125">
        <f>+V75/(V75+V25)*100</f>
        <v>24.693376941946035</v>
      </c>
      <c r="W94" s="125">
        <f t="shared" si="71"/>
        <v>28.860294117647058</v>
      </c>
      <c r="X94" s="125">
        <f t="shared" si="71"/>
        <v>21.354933726067745</v>
      </c>
      <c r="Y94" s="129"/>
      <c r="Z94" s="125">
        <v>0</v>
      </c>
      <c r="AA94" s="125">
        <v>0</v>
      </c>
      <c r="AB94" s="125">
        <v>0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E51:AF52"/>
    <mergeCell ref="V57:X57"/>
    <mergeCell ref="Z57:AB57"/>
    <mergeCell ref="A55:AB55"/>
    <mergeCell ref="A51:AB51"/>
    <mergeCell ref="A52:AB52"/>
    <mergeCell ref="A53:AB53"/>
    <mergeCell ref="A54:AB54"/>
    <mergeCell ref="AE1:AF2"/>
    <mergeCell ref="A29:AB29"/>
    <mergeCell ref="A47:AB47"/>
    <mergeCell ref="A48:AB48"/>
    <mergeCell ref="A57:A58"/>
    <mergeCell ref="B57:D57"/>
    <mergeCell ref="F57:H57"/>
    <mergeCell ref="J57:L57"/>
    <mergeCell ref="N57:P57"/>
    <mergeCell ref="R57:T57"/>
    <mergeCell ref="N7:P7"/>
    <mergeCell ref="R7:T7"/>
    <mergeCell ref="V7:X7"/>
    <mergeCell ref="Z7:AB7"/>
    <mergeCell ref="A10:AB10"/>
    <mergeCell ref="A7:A8"/>
    <mergeCell ref="A1:AB1"/>
    <mergeCell ref="A2:AB2"/>
    <mergeCell ref="A3:AB3"/>
    <mergeCell ref="A4:AB4"/>
    <mergeCell ref="A5:AB5"/>
    <mergeCell ref="A60:AB60"/>
    <mergeCell ref="A79:AB79"/>
    <mergeCell ref="A97:AB97"/>
    <mergeCell ref="A98:AB98"/>
    <mergeCell ref="B7:D7"/>
    <mergeCell ref="F7:H7"/>
    <mergeCell ref="J7:L7"/>
  </mergeCells>
  <hyperlinks>
    <hyperlink ref="AE1" r:id="rId1" location="INDICE!A1"/>
    <hyperlink ref="AE1:AF2" location="INDICE!A1" display="INDICE"/>
    <hyperlink ref="AE51" r:id="rId2" location="INDICE!A1"/>
    <hyperlink ref="AE51:AF52" location="INDICE!A1" display="INDICE"/>
  </hyperlinks>
  <printOptions horizontalCentered="1"/>
  <pageMargins left="0.59055118110236227" right="0.59055118110236227" top="0.59055118110236227" bottom="0.98425196850393704" header="0" footer="0"/>
  <pageSetup scale="66" fitToHeight="3" orientation="landscape" r:id="rId3"/>
  <headerFooter alignWithMargins="0"/>
  <rowBreaks count="1" manualBreakCount="1">
    <brk id="50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6"/>
  <sheetViews>
    <sheetView zoomScaleNormal="100" zoomScaleSheetLayoutView="100" workbookViewId="0">
      <selection sqref="A1:B1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7109375" style="123" customWidth="1"/>
    <col min="9" max="9" width="1.42578125" style="123" customWidth="1"/>
    <col min="10" max="12" width="7.7109375" style="123" customWidth="1"/>
    <col min="13" max="13" width="1.85546875" style="123" customWidth="1"/>
    <col min="14" max="16" width="7.7109375" style="123" customWidth="1"/>
    <col min="17" max="17" width="1.5703125" style="123" customWidth="1"/>
    <col min="18" max="20" width="7.7109375" style="123" customWidth="1"/>
    <col min="21" max="21" width="1.140625" style="123" customWidth="1"/>
    <col min="22" max="24" width="7.7109375" style="123" customWidth="1"/>
    <col min="25" max="25" width="1.42578125" style="123" customWidth="1"/>
    <col min="26" max="28" width="7.710937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338" t="s">
        <v>288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D1" s="29"/>
      <c r="AE1" s="326" t="s">
        <v>317</v>
      </c>
      <c r="AF1" s="326"/>
    </row>
    <row r="2" spans="1:32" ht="15" customHeight="1" x14ac:dyDescent="0.2">
      <c r="A2" s="338" t="s">
        <v>148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D2" s="30"/>
      <c r="AE2" s="326"/>
      <c r="AF2" s="326"/>
    </row>
    <row r="3" spans="1:32" ht="15" customHeight="1" x14ac:dyDescent="0.25">
      <c r="A3" s="338" t="s">
        <v>236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</row>
    <row r="4" spans="1:32" ht="15" customHeight="1" x14ac:dyDescent="0.25">
      <c r="A4" s="338" t="s">
        <v>246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</row>
    <row r="5" spans="1:32" ht="15" customHeight="1" x14ac:dyDescent="0.25">
      <c r="A5" s="338" t="s">
        <v>230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338" t="s">
        <v>462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121"/>
      <c r="B7" s="143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345" t="s">
        <v>242</v>
      </c>
      <c r="B8" s="343" t="s">
        <v>19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2" ht="15" customHeight="1" thickBot="1" x14ac:dyDescent="0.3">
      <c r="A9" s="346"/>
      <c r="B9" s="109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126"/>
      <c r="B10" s="112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150" t="s">
        <v>244</v>
      </c>
      <c r="B11" s="152">
        <f>SUM(B13:B34)</f>
        <v>27832</v>
      </c>
      <c r="C11" s="152">
        <f>SUM(C13:C34)</f>
        <v>13135</v>
      </c>
      <c r="D11" s="152">
        <f>SUM(D13:D34)</f>
        <v>14697</v>
      </c>
      <c r="E11" s="152"/>
      <c r="F11" s="152">
        <f>SUM(F13:F34)</f>
        <v>3572</v>
      </c>
      <c r="G11" s="152">
        <f>SUM(G13:G34)</f>
        <v>1788</v>
      </c>
      <c r="H11" s="152">
        <f>SUM(H13:H34)</f>
        <v>1784</v>
      </c>
      <c r="I11" s="152"/>
      <c r="J11" s="152">
        <f>SUM(J13:J34)</f>
        <v>4775</v>
      </c>
      <c r="K11" s="152">
        <f>SUM(K13:K34)</f>
        <v>2343</v>
      </c>
      <c r="L11" s="152">
        <f>SUM(L13:L34)</f>
        <v>2432</v>
      </c>
      <c r="M11" s="152"/>
      <c r="N11" s="152">
        <f>SUM(N13:N34)</f>
        <v>5699</v>
      </c>
      <c r="O11" s="152">
        <f>SUM(O13:O34)</f>
        <v>2772</v>
      </c>
      <c r="P11" s="152">
        <f>SUM(P13:P34)</f>
        <v>2927</v>
      </c>
      <c r="Q11" s="152"/>
      <c r="R11" s="152">
        <f>SUM(R13:R34)</f>
        <v>6581</v>
      </c>
      <c r="S11" s="152">
        <f>SUM(S13:S34)</f>
        <v>3002</v>
      </c>
      <c r="T11" s="152">
        <f>SUM(T13:T34)</f>
        <v>3579</v>
      </c>
      <c r="U11" s="152"/>
      <c r="V11" s="152">
        <f>SUM(V13:V34)</f>
        <v>7205</v>
      </c>
      <c r="W11" s="152">
        <f>SUM(W13:W34)</f>
        <v>3230</v>
      </c>
      <c r="X11" s="152">
        <f>SUM(X13:X34)</f>
        <v>3975</v>
      </c>
      <c r="Y11" s="152"/>
      <c r="Z11" s="152">
        <f>SUM(Z13:Z34)</f>
        <v>0</v>
      </c>
      <c r="AA11" s="152">
        <f>SUM(AA13:AA34)</f>
        <v>0</v>
      </c>
      <c r="AB11" s="152">
        <f>SUM(AB13:AB34)</f>
        <v>0</v>
      </c>
    </row>
    <row r="12" spans="1:32" ht="15" customHeight="1" x14ac:dyDescent="0.25">
      <c r="A12" s="107"/>
      <c r="B12" s="14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107" t="s">
        <v>79</v>
      </c>
      <c r="B13" s="263">
        <v>486</v>
      </c>
      <c r="C13" s="263">
        <v>209</v>
      </c>
      <c r="D13" s="263">
        <v>277</v>
      </c>
      <c r="E13" s="263"/>
      <c r="F13" s="263">
        <v>99</v>
      </c>
      <c r="G13" s="263">
        <v>48</v>
      </c>
      <c r="H13" s="263">
        <v>51</v>
      </c>
      <c r="I13" s="263"/>
      <c r="J13" s="263">
        <v>95</v>
      </c>
      <c r="K13" s="263">
        <v>39</v>
      </c>
      <c r="L13" s="263">
        <v>56</v>
      </c>
      <c r="M13" s="263"/>
      <c r="N13" s="263">
        <v>95</v>
      </c>
      <c r="O13" s="263">
        <v>40</v>
      </c>
      <c r="P13" s="263">
        <v>55</v>
      </c>
      <c r="Q13" s="263"/>
      <c r="R13" s="263">
        <v>99</v>
      </c>
      <c r="S13" s="263">
        <v>44</v>
      </c>
      <c r="T13" s="263">
        <v>55</v>
      </c>
      <c r="U13" s="263"/>
      <c r="V13" s="263">
        <v>98</v>
      </c>
      <c r="W13" s="263">
        <v>38</v>
      </c>
      <c r="X13" s="263">
        <v>60</v>
      </c>
      <c r="Y13" s="118"/>
      <c r="Z13" s="118">
        <v>0</v>
      </c>
      <c r="AA13" s="118">
        <v>0</v>
      </c>
      <c r="AB13" s="118">
        <v>0</v>
      </c>
    </row>
    <row r="14" spans="1:32" ht="15" customHeight="1" x14ac:dyDescent="0.2">
      <c r="A14" s="107" t="s">
        <v>80</v>
      </c>
      <c r="B14" s="263">
        <v>868</v>
      </c>
      <c r="C14" s="263">
        <v>416</v>
      </c>
      <c r="D14" s="263">
        <v>452</v>
      </c>
      <c r="E14" s="263"/>
      <c r="F14" s="263">
        <v>123</v>
      </c>
      <c r="G14" s="263">
        <v>57</v>
      </c>
      <c r="H14" s="263">
        <v>66</v>
      </c>
      <c r="I14" s="263"/>
      <c r="J14" s="263">
        <v>186</v>
      </c>
      <c r="K14" s="263">
        <v>99</v>
      </c>
      <c r="L14" s="263">
        <v>87</v>
      </c>
      <c r="M14" s="263"/>
      <c r="N14" s="263">
        <v>195</v>
      </c>
      <c r="O14" s="263">
        <v>102</v>
      </c>
      <c r="P14" s="263">
        <v>93</v>
      </c>
      <c r="Q14" s="263"/>
      <c r="R14" s="263">
        <v>200</v>
      </c>
      <c r="S14" s="263">
        <v>87</v>
      </c>
      <c r="T14" s="263">
        <v>113</v>
      </c>
      <c r="U14" s="263"/>
      <c r="V14" s="263">
        <v>164</v>
      </c>
      <c r="W14" s="263">
        <v>71</v>
      </c>
      <c r="X14" s="263">
        <v>93</v>
      </c>
      <c r="Y14" s="118"/>
      <c r="Z14" s="118">
        <v>0</v>
      </c>
      <c r="AA14" s="118">
        <v>0</v>
      </c>
      <c r="AB14" s="118">
        <v>0</v>
      </c>
    </row>
    <row r="15" spans="1:32" ht="15" customHeight="1" x14ac:dyDescent="0.2">
      <c r="A15" s="107" t="s">
        <v>82</v>
      </c>
      <c r="B15" s="263">
        <v>888</v>
      </c>
      <c r="C15" s="263">
        <v>391</v>
      </c>
      <c r="D15" s="263">
        <v>497</v>
      </c>
      <c r="E15" s="263"/>
      <c r="F15" s="263">
        <v>148</v>
      </c>
      <c r="G15" s="263">
        <v>69</v>
      </c>
      <c r="H15" s="263">
        <v>79</v>
      </c>
      <c r="I15" s="263"/>
      <c r="J15" s="263">
        <v>172</v>
      </c>
      <c r="K15" s="263">
        <v>79</v>
      </c>
      <c r="L15" s="263">
        <v>93</v>
      </c>
      <c r="M15" s="263"/>
      <c r="N15" s="263">
        <v>232</v>
      </c>
      <c r="O15" s="263">
        <v>90</v>
      </c>
      <c r="P15" s="263">
        <v>142</v>
      </c>
      <c r="Q15" s="263"/>
      <c r="R15" s="263">
        <v>194</v>
      </c>
      <c r="S15" s="263">
        <v>88</v>
      </c>
      <c r="T15" s="263">
        <v>106</v>
      </c>
      <c r="U15" s="263"/>
      <c r="V15" s="263">
        <v>142</v>
      </c>
      <c r="W15" s="263">
        <v>65</v>
      </c>
      <c r="X15" s="263">
        <v>77</v>
      </c>
      <c r="Y15" s="118"/>
      <c r="Z15" s="118">
        <v>0</v>
      </c>
      <c r="AA15" s="118">
        <v>0</v>
      </c>
      <c r="AB15" s="118">
        <v>0</v>
      </c>
    </row>
    <row r="16" spans="1:32" ht="15" customHeight="1" x14ac:dyDescent="0.2">
      <c r="A16" s="107" t="s">
        <v>83</v>
      </c>
      <c r="B16" s="263">
        <v>547</v>
      </c>
      <c r="C16" s="263">
        <v>276</v>
      </c>
      <c r="D16" s="263">
        <v>271</v>
      </c>
      <c r="E16" s="263"/>
      <c r="F16" s="263">
        <v>62</v>
      </c>
      <c r="G16" s="263">
        <v>32</v>
      </c>
      <c r="H16" s="263">
        <v>30</v>
      </c>
      <c r="I16" s="263"/>
      <c r="J16" s="263">
        <v>90</v>
      </c>
      <c r="K16" s="263">
        <v>43</v>
      </c>
      <c r="L16" s="263">
        <v>47</v>
      </c>
      <c r="M16" s="263"/>
      <c r="N16" s="263">
        <v>119</v>
      </c>
      <c r="O16" s="263">
        <v>75</v>
      </c>
      <c r="P16" s="263">
        <v>44</v>
      </c>
      <c r="Q16" s="263"/>
      <c r="R16" s="263">
        <v>124</v>
      </c>
      <c r="S16" s="263">
        <v>58</v>
      </c>
      <c r="T16" s="263">
        <v>66</v>
      </c>
      <c r="U16" s="263"/>
      <c r="V16" s="263">
        <v>152</v>
      </c>
      <c r="W16" s="263">
        <v>68</v>
      </c>
      <c r="X16" s="263">
        <v>84</v>
      </c>
      <c r="Y16" s="118"/>
      <c r="Z16" s="118">
        <v>0</v>
      </c>
      <c r="AA16" s="118">
        <v>0</v>
      </c>
      <c r="AB16" s="118">
        <v>0</v>
      </c>
    </row>
    <row r="17" spans="1:28" ht="15" customHeight="1" x14ac:dyDescent="0.2">
      <c r="A17" s="107" t="s">
        <v>84</v>
      </c>
      <c r="B17" s="263">
        <v>2666</v>
      </c>
      <c r="C17" s="263">
        <v>1383</v>
      </c>
      <c r="D17" s="263">
        <v>1283</v>
      </c>
      <c r="E17" s="263"/>
      <c r="F17" s="263">
        <v>301</v>
      </c>
      <c r="G17" s="263">
        <v>174</v>
      </c>
      <c r="H17" s="263">
        <v>127</v>
      </c>
      <c r="I17" s="263"/>
      <c r="J17" s="263">
        <v>425</v>
      </c>
      <c r="K17" s="263">
        <v>220</v>
      </c>
      <c r="L17" s="263">
        <v>205</v>
      </c>
      <c r="M17" s="263"/>
      <c r="N17" s="263">
        <v>483</v>
      </c>
      <c r="O17" s="263">
        <v>263</v>
      </c>
      <c r="P17" s="263">
        <v>220</v>
      </c>
      <c r="Q17" s="263"/>
      <c r="R17" s="263">
        <v>652</v>
      </c>
      <c r="S17" s="263">
        <v>329</v>
      </c>
      <c r="T17" s="263">
        <v>323</v>
      </c>
      <c r="U17" s="263"/>
      <c r="V17" s="263">
        <v>805</v>
      </c>
      <c r="W17" s="263">
        <v>397</v>
      </c>
      <c r="X17" s="263">
        <v>408</v>
      </c>
      <c r="Y17" s="118"/>
      <c r="Z17" s="118">
        <v>0</v>
      </c>
      <c r="AA17" s="118">
        <v>0</v>
      </c>
      <c r="AB17" s="118">
        <v>0</v>
      </c>
    </row>
    <row r="18" spans="1:28" ht="15" customHeight="1" x14ac:dyDescent="0.2">
      <c r="A18" s="107" t="s">
        <v>86</v>
      </c>
      <c r="B18" s="263">
        <v>1908</v>
      </c>
      <c r="C18" s="263">
        <v>901</v>
      </c>
      <c r="D18" s="263">
        <v>1007</v>
      </c>
      <c r="E18" s="263"/>
      <c r="F18" s="263">
        <v>338</v>
      </c>
      <c r="G18" s="263">
        <v>179</v>
      </c>
      <c r="H18" s="263">
        <v>159</v>
      </c>
      <c r="I18" s="263"/>
      <c r="J18" s="263">
        <v>394</v>
      </c>
      <c r="K18" s="263">
        <v>179</v>
      </c>
      <c r="L18" s="263">
        <v>215</v>
      </c>
      <c r="M18" s="263"/>
      <c r="N18" s="263">
        <v>368</v>
      </c>
      <c r="O18" s="263">
        <v>168</v>
      </c>
      <c r="P18" s="263">
        <v>200</v>
      </c>
      <c r="Q18" s="263"/>
      <c r="R18" s="263">
        <v>407</v>
      </c>
      <c r="S18" s="263">
        <v>205</v>
      </c>
      <c r="T18" s="263">
        <v>202</v>
      </c>
      <c r="U18" s="263"/>
      <c r="V18" s="263">
        <v>401</v>
      </c>
      <c r="W18" s="263">
        <v>170</v>
      </c>
      <c r="X18" s="263">
        <v>231</v>
      </c>
      <c r="Y18" s="118"/>
      <c r="Z18" s="118">
        <v>0</v>
      </c>
      <c r="AA18" s="118">
        <v>0</v>
      </c>
      <c r="AB18" s="118">
        <v>0</v>
      </c>
    </row>
    <row r="19" spans="1:28" ht="15" customHeight="1" x14ac:dyDescent="0.2">
      <c r="A19" s="107" t="s">
        <v>87</v>
      </c>
      <c r="B19" s="263">
        <v>2093</v>
      </c>
      <c r="C19" s="263">
        <v>1082</v>
      </c>
      <c r="D19" s="263">
        <v>1011</v>
      </c>
      <c r="E19" s="263"/>
      <c r="F19" s="263">
        <v>209</v>
      </c>
      <c r="G19" s="263">
        <v>114</v>
      </c>
      <c r="H19" s="263">
        <v>95</v>
      </c>
      <c r="I19" s="263"/>
      <c r="J19" s="263">
        <v>321</v>
      </c>
      <c r="K19" s="263">
        <v>178</v>
      </c>
      <c r="L19" s="263">
        <v>143</v>
      </c>
      <c r="M19" s="263"/>
      <c r="N19" s="263">
        <v>474</v>
      </c>
      <c r="O19" s="263">
        <v>264</v>
      </c>
      <c r="P19" s="263">
        <v>210</v>
      </c>
      <c r="Q19" s="263"/>
      <c r="R19" s="263">
        <v>504</v>
      </c>
      <c r="S19" s="263">
        <v>266</v>
      </c>
      <c r="T19" s="263">
        <v>238</v>
      </c>
      <c r="U19" s="263"/>
      <c r="V19" s="263">
        <v>585</v>
      </c>
      <c r="W19" s="263">
        <v>260</v>
      </c>
      <c r="X19" s="263">
        <v>325</v>
      </c>
      <c r="Y19" s="118"/>
      <c r="Z19" s="118">
        <v>0</v>
      </c>
      <c r="AA19" s="118">
        <v>0</v>
      </c>
      <c r="AB19" s="118">
        <v>0</v>
      </c>
    </row>
    <row r="20" spans="1:28" ht="15" customHeight="1" x14ac:dyDescent="0.2">
      <c r="A20" s="107" t="s">
        <v>90</v>
      </c>
      <c r="B20" s="263">
        <v>2835</v>
      </c>
      <c r="C20" s="263">
        <v>1402</v>
      </c>
      <c r="D20" s="263">
        <v>1433</v>
      </c>
      <c r="E20" s="263"/>
      <c r="F20" s="263">
        <v>477</v>
      </c>
      <c r="G20" s="263">
        <v>247</v>
      </c>
      <c r="H20" s="263">
        <v>230</v>
      </c>
      <c r="I20" s="263"/>
      <c r="J20" s="263">
        <v>540</v>
      </c>
      <c r="K20" s="263">
        <v>263</v>
      </c>
      <c r="L20" s="263">
        <v>277</v>
      </c>
      <c r="M20" s="263"/>
      <c r="N20" s="263">
        <v>596</v>
      </c>
      <c r="O20" s="263">
        <v>295</v>
      </c>
      <c r="P20" s="263">
        <v>301</v>
      </c>
      <c r="Q20" s="263"/>
      <c r="R20" s="263">
        <v>619</v>
      </c>
      <c r="S20" s="263">
        <v>289</v>
      </c>
      <c r="T20" s="263">
        <v>330</v>
      </c>
      <c r="U20" s="263"/>
      <c r="V20" s="263">
        <v>603</v>
      </c>
      <c r="W20" s="263">
        <v>308</v>
      </c>
      <c r="X20" s="263">
        <v>295</v>
      </c>
      <c r="Y20" s="118"/>
      <c r="Z20" s="118">
        <v>0</v>
      </c>
      <c r="AA20" s="118">
        <v>0</v>
      </c>
      <c r="AB20" s="118">
        <v>0</v>
      </c>
    </row>
    <row r="21" spans="1:28" ht="15" customHeight="1" x14ac:dyDescent="0.2">
      <c r="A21" s="107" t="s">
        <v>91</v>
      </c>
      <c r="B21" s="263">
        <v>620</v>
      </c>
      <c r="C21" s="263">
        <v>320</v>
      </c>
      <c r="D21" s="263">
        <v>300</v>
      </c>
      <c r="E21" s="263"/>
      <c r="F21" s="263">
        <v>75</v>
      </c>
      <c r="G21" s="263">
        <v>36</v>
      </c>
      <c r="H21" s="263">
        <v>39</v>
      </c>
      <c r="I21" s="263"/>
      <c r="J21" s="263">
        <v>110</v>
      </c>
      <c r="K21" s="263">
        <v>60</v>
      </c>
      <c r="L21" s="263">
        <v>50</v>
      </c>
      <c r="M21" s="263"/>
      <c r="N21" s="263">
        <v>120</v>
      </c>
      <c r="O21" s="263">
        <v>68</v>
      </c>
      <c r="P21" s="263">
        <v>52</v>
      </c>
      <c r="Q21" s="263"/>
      <c r="R21" s="263">
        <v>156</v>
      </c>
      <c r="S21" s="263">
        <v>86</v>
      </c>
      <c r="T21" s="263">
        <v>70</v>
      </c>
      <c r="U21" s="263"/>
      <c r="V21" s="263">
        <v>159</v>
      </c>
      <c r="W21" s="263">
        <v>70</v>
      </c>
      <c r="X21" s="263">
        <v>89</v>
      </c>
      <c r="Y21" s="118"/>
      <c r="Z21" s="118">
        <v>0</v>
      </c>
      <c r="AA21" s="118">
        <v>0</v>
      </c>
      <c r="AB21" s="118">
        <v>0</v>
      </c>
    </row>
    <row r="22" spans="1:28" ht="15" customHeight="1" x14ac:dyDescent="0.2">
      <c r="A22" s="107" t="s">
        <v>92</v>
      </c>
      <c r="B22" s="263">
        <v>1525</v>
      </c>
      <c r="C22" s="263">
        <v>635</v>
      </c>
      <c r="D22" s="263">
        <v>890</v>
      </c>
      <c r="E22" s="263"/>
      <c r="F22" s="263">
        <v>190</v>
      </c>
      <c r="G22" s="263">
        <v>79</v>
      </c>
      <c r="H22" s="263">
        <v>111</v>
      </c>
      <c r="I22" s="263"/>
      <c r="J22" s="263">
        <v>320</v>
      </c>
      <c r="K22" s="263">
        <v>156</v>
      </c>
      <c r="L22" s="263">
        <v>164</v>
      </c>
      <c r="M22" s="263"/>
      <c r="N22" s="263">
        <v>367</v>
      </c>
      <c r="O22" s="263">
        <v>157</v>
      </c>
      <c r="P22" s="263">
        <v>210</v>
      </c>
      <c r="Q22" s="263"/>
      <c r="R22" s="263">
        <v>318</v>
      </c>
      <c r="S22" s="263">
        <v>124</v>
      </c>
      <c r="T22" s="263">
        <v>194</v>
      </c>
      <c r="U22" s="263"/>
      <c r="V22" s="263">
        <v>330</v>
      </c>
      <c r="W22" s="263">
        <v>119</v>
      </c>
      <c r="X22" s="263">
        <v>211</v>
      </c>
      <c r="Y22" s="118"/>
      <c r="Z22" s="118">
        <v>0</v>
      </c>
      <c r="AA22" s="118">
        <v>0</v>
      </c>
      <c r="AB22" s="118">
        <v>0</v>
      </c>
    </row>
    <row r="23" spans="1:28" ht="15" customHeight="1" x14ac:dyDescent="0.2">
      <c r="A23" s="107" t="s">
        <v>149</v>
      </c>
      <c r="B23" s="263">
        <v>1443</v>
      </c>
      <c r="C23" s="263">
        <v>649</v>
      </c>
      <c r="D23" s="263">
        <v>794</v>
      </c>
      <c r="E23" s="263"/>
      <c r="F23" s="263">
        <v>151</v>
      </c>
      <c r="G23" s="263">
        <v>63</v>
      </c>
      <c r="H23" s="263">
        <v>88</v>
      </c>
      <c r="I23" s="263"/>
      <c r="J23" s="263">
        <v>210</v>
      </c>
      <c r="K23" s="263">
        <v>104</v>
      </c>
      <c r="L23" s="263">
        <v>106</v>
      </c>
      <c r="M23" s="263"/>
      <c r="N23" s="263">
        <v>300</v>
      </c>
      <c r="O23" s="263">
        <v>144</v>
      </c>
      <c r="P23" s="263">
        <v>156</v>
      </c>
      <c r="Q23" s="263"/>
      <c r="R23" s="263">
        <v>388</v>
      </c>
      <c r="S23" s="263">
        <v>158</v>
      </c>
      <c r="T23" s="263">
        <v>230</v>
      </c>
      <c r="U23" s="263"/>
      <c r="V23" s="263">
        <v>394</v>
      </c>
      <c r="W23" s="263">
        <v>180</v>
      </c>
      <c r="X23" s="263">
        <v>214</v>
      </c>
      <c r="Y23" s="118"/>
      <c r="Z23" s="118">
        <v>0</v>
      </c>
      <c r="AA23" s="118">
        <v>0</v>
      </c>
      <c r="AB23" s="118">
        <v>0</v>
      </c>
    </row>
    <row r="24" spans="1:28" ht="15" customHeight="1" x14ac:dyDescent="0.2">
      <c r="A24" s="153" t="s">
        <v>94</v>
      </c>
      <c r="B24" s="263">
        <v>1414</v>
      </c>
      <c r="C24" s="263">
        <v>569</v>
      </c>
      <c r="D24" s="263">
        <v>845</v>
      </c>
      <c r="E24" s="263"/>
      <c r="F24" s="263">
        <v>198</v>
      </c>
      <c r="G24" s="263">
        <v>88</v>
      </c>
      <c r="H24" s="263">
        <v>110</v>
      </c>
      <c r="I24" s="263"/>
      <c r="J24" s="263">
        <v>283</v>
      </c>
      <c r="K24" s="263">
        <v>117</v>
      </c>
      <c r="L24" s="263">
        <v>166</v>
      </c>
      <c r="M24" s="263"/>
      <c r="N24" s="263">
        <v>262</v>
      </c>
      <c r="O24" s="263">
        <v>101</v>
      </c>
      <c r="P24" s="263">
        <v>161</v>
      </c>
      <c r="Q24" s="263"/>
      <c r="R24" s="263">
        <v>330</v>
      </c>
      <c r="S24" s="263">
        <v>140</v>
      </c>
      <c r="T24" s="263">
        <v>190</v>
      </c>
      <c r="U24" s="263"/>
      <c r="V24" s="263">
        <v>341</v>
      </c>
      <c r="W24" s="263">
        <v>123</v>
      </c>
      <c r="X24" s="263">
        <v>218</v>
      </c>
      <c r="Y24" s="118"/>
      <c r="Z24" s="118">
        <v>0</v>
      </c>
      <c r="AA24" s="118">
        <v>0</v>
      </c>
      <c r="AB24" s="118">
        <v>0</v>
      </c>
    </row>
    <row r="25" spans="1:28" ht="15" customHeight="1" x14ac:dyDescent="0.2">
      <c r="A25" s="107" t="s">
        <v>95</v>
      </c>
      <c r="B25" s="263">
        <v>220</v>
      </c>
      <c r="C25" s="263">
        <v>112</v>
      </c>
      <c r="D25" s="263">
        <v>108</v>
      </c>
      <c r="E25" s="263"/>
      <c r="F25" s="263">
        <v>17</v>
      </c>
      <c r="G25" s="263">
        <v>11</v>
      </c>
      <c r="H25" s="263">
        <v>6</v>
      </c>
      <c r="I25" s="263"/>
      <c r="J25" s="263">
        <v>31</v>
      </c>
      <c r="K25" s="263">
        <v>17</v>
      </c>
      <c r="L25" s="263">
        <v>14</v>
      </c>
      <c r="M25" s="263"/>
      <c r="N25" s="263">
        <v>37</v>
      </c>
      <c r="O25" s="263">
        <v>19</v>
      </c>
      <c r="P25" s="263">
        <v>18</v>
      </c>
      <c r="Q25" s="263"/>
      <c r="R25" s="263">
        <v>51</v>
      </c>
      <c r="S25" s="263">
        <v>20</v>
      </c>
      <c r="T25" s="263">
        <v>31</v>
      </c>
      <c r="U25" s="263"/>
      <c r="V25" s="263">
        <v>84</v>
      </c>
      <c r="W25" s="263">
        <v>45</v>
      </c>
      <c r="X25" s="263">
        <v>39</v>
      </c>
      <c r="Y25" s="118"/>
      <c r="Z25" s="118">
        <v>0</v>
      </c>
      <c r="AA25" s="118">
        <v>0</v>
      </c>
      <c r="AB25" s="118">
        <v>0</v>
      </c>
    </row>
    <row r="26" spans="1:28" ht="15" customHeight="1" x14ac:dyDescent="0.2">
      <c r="A26" s="107" t="s">
        <v>96</v>
      </c>
      <c r="B26" s="263">
        <v>162</v>
      </c>
      <c r="C26" s="263">
        <v>63</v>
      </c>
      <c r="D26" s="263">
        <v>99</v>
      </c>
      <c r="E26" s="263"/>
      <c r="F26" s="263">
        <v>13</v>
      </c>
      <c r="G26" s="263">
        <v>6</v>
      </c>
      <c r="H26" s="263">
        <v>7</v>
      </c>
      <c r="I26" s="263"/>
      <c r="J26" s="263">
        <v>26</v>
      </c>
      <c r="K26" s="263">
        <v>8</v>
      </c>
      <c r="L26" s="263">
        <v>18</v>
      </c>
      <c r="M26" s="263"/>
      <c r="N26" s="263">
        <v>24</v>
      </c>
      <c r="O26" s="263">
        <v>10</v>
      </c>
      <c r="P26" s="263">
        <v>14</v>
      </c>
      <c r="Q26" s="263"/>
      <c r="R26" s="263">
        <v>46</v>
      </c>
      <c r="S26" s="263">
        <v>18</v>
      </c>
      <c r="T26" s="263">
        <v>28</v>
      </c>
      <c r="U26" s="263"/>
      <c r="V26" s="263">
        <v>53</v>
      </c>
      <c r="W26" s="263">
        <v>21</v>
      </c>
      <c r="X26" s="263">
        <v>32</v>
      </c>
      <c r="Y26" s="118"/>
      <c r="Z26" s="118">
        <v>0</v>
      </c>
      <c r="AA26" s="118">
        <v>0</v>
      </c>
      <c r="AB26" s="118">
        <v>0</v>
      </c>
    </row>
    <row r="27" spans="1:28" ht="15" customHeight="1" x14ac:dyDescent="0.2">
      <c r="A27" s="107" t="s">
        <v>97</v>
      </c>
      <c r="B27" s="263">
        <v>774</v>
      </c>
      <c r="C27" s="263">
        <v>364</v>
      </c>
      <c r="D27" s="263">
        <v>410</v>
      </c>
      <c r="E27" s="263"/>
      <c r="F27" s="263">
        <v>74</v>
      </c>
      <c r="G27" s="263">
        <v>41</v>
      </c>
      <c r="H27" s="263">
        <v>33</v>
      </c>
      <c r="I27" s="263"/>
      <c r="J27" s="263">
        <v>108</v>
      </c>
      <c r="K27" s="263">
        <v>57</v>
      </c>
      <c r="L27" s="263">
        <v>51</v>
      </c>
      <c r="M27" s="263"/>
      <c r="N27" s="263">
        <v>150</v>
      </c>
      <c r="O27" s="263">
        <v>65</v>
      </c>
      <c r="P27" s="263">
        <v>85</v>
      </c>
      <c r="Q27" s="263"/>
      <c r="R27" s="263">
        <v>213</v>
      </c>
      <c r="S27" s="263">
        <v>86</v>
      </c>
      <c r="T27" s="263">
        <v>127</v>
      </c>
      <c r="U27" s="263"/>
      <c r="V27" s="263">
        <v>229</v>
      </c>
      <c r="W27" s="263">
        <v>115</v>
      </c>
      <c r="X27" s="263">
        <v>114</v>
      </c>
      <c r="Y27" s="118"/>
      <c r="Z27" s="118">
        <v>0</v>
      </c>
      <c r="AA27" s="118">
        <v>0</v>
      </c>
      <c r="AB27" s="118">
        <v>0</v>
      </c>
    </row>
    <row r="28" spans="1:28" ht="15" customHeight="1" x14ac:dyDescent="0.2">
      <c r="A28" s="107" t="s">
        <v>98</v>
      </c>
      <c r="B28" s="263">
        <v>527</v>
      </c>
      <c r="C28" s="263">
        <v>240</v>
      </c>
      <c r="D28" s="263">
        <v>287</v>
      </c>
      <c r="E28" s="263"/>
      <c r="F28" s="263">
        <v>42</v>
      </c>
      <c r="G28" s="263">
        <v>18</v>
      </c>
      <c r="H28" s="263">
        <v>24</v>
      </c>
      <c r="I28" s="263"/>
      <c r="J28" s="263">
        <v>87</v>
      </c>
      <c r="K28" s="263">
        <v>39</v>
      </c>
      <c r="L28" s="263">
        <v>48</v>
      </c>
      <c r="M28" s="263"/>
      <c r="N28" s="263">
        <v>111</v>
      </c>
      <c r="O28" s="263">
        <v>52</v>
      </c>
      <c r="P28" s="263">
        <v>59</v>
      </c>
      <c r="Q28" s="263"/>
      <c r="R28" s="263">
        <v>139</v>
      </c>
      <c r="S28" s="263">
        <v>67</v>
      </c>
      <c r="T28" s="263">
        <v>72</v>
      </c>
      <c r="U28" s="263"/>
      <c r="V28" s="263">
        <v>148</v>
      </c>
      <c r="W28" s="263">
        <v>64</v>
      </c>
      <c r="X28" s="263">
        <v>84</v>
      </c>
      <c r="Y28" s="118"/>
      <c r="Z28" s="118">
        <v>0</v>
      </c>
      <c r="AA28" s="118">
        <v>0</v>
      </c>
      <c r="AB28" s="118">
        <v>0</v>
      </c>
    </row>
    <row r="29" spans="1:28" ht="15" customHeight="1" x14ac:dyDescent="0.2">
      <c r="A29" s="107" t="s">
        <v>99</v>
      </c>
      <c r="B29" s="263">
        <v>2179</v>
      </c>
      <c r="C29" s="263">
        <v>1085</v>
      </c>
      <c r="D29" s="263">
        <v>1094</v>
      </c>
      <c r="E29" s="263"/>
      <c r="F29" s="263">
        <v>207</v>
      </c>
      <c r="G29" s="263">
        <v>97</v>
      </c>
      <c r="H29" s="263">
        <v>110</v>
      </c>
      <c r="I29" s="263"/>
      <c r="J29" s="263">
        <v>332</v>
      </c>
      <c r="K29" s="263">
        <v>169</v>
      </c>
      <c r="L29" s="263">
        <v>163</v>
      </c>
      <c r="M29" s="263"/>
      <c r="N29" s="263">
        <v>456</v>
      </c>
      <c r="O29" s="263">
        <v>229</v>
      </c>
      <c r="P29" s="263">
        <v>227</v>
      </c>
      <c r="Q29" s="263"/>
      <c r="R29" s="263">
        <v>517</v>
      </c>
      <c r="S29" s="263">
        <v>263</v>
      </c>
      <c r="T29" s="263">
        <v>254</v>
      </c>
      <c r="U29" s="263"/>
      <c r="V29" s="263">
        <v>667</v>
      </c>
      <c r="W29" s="263">
        <v>327</v>
      </c>
      <c r="X29" s="263">
        <v>340</v>
      </c>
      <c r="Y29" s="118"/>
      <c r="Z29" s="118">
        <v>0</v>
      </c>
      <c r="AA29" s="118">
        <v>0</v>
      </c>
      <c r="AB29" s="118">
        <v>0</v>
      </c>
    </row>
    <row r="30" spans="1:28" ht="15" customHeight="1" x14ac:dyDescent="0.2">
      <c r="A30" s="107" t="s">
        <v>100</v>
      </c>
      <c r="B30" s="263">
        <v>1485</v>
      </c>
      <c r="C30" s="263">
        <v>638</v>
      </c>
      <c r="D30" s="263">
        <v>847</v>
      </c>
      <c r="E30" s="263"/>
      <c r="F30" s="263">
        <v>287</v>
      </c>
      <c r="G30" s="263">
        <v>121</v>
      </c>
      <c r="H30" s="263">
        <v>166</v>
      </c>
      <c r="I30" s="263"/>
      <c r="J30" s="263">
        <v>275</v>
      </c>
      <c r="K30" s="263">
        <v>117</v>
      </c>
      <c r="L30" s="263">
        <v>158</v>
      </c>
      <c r="M30" s="263"/>
      <c r="N30" s="263">
        <v>295</v>
      </c>
      <c r="O30" s="263">
        <v>138</v>
      </c>
      <c r="P30" s="263">
        <v>157</v>
      </c>
      <c r="Q30" s="263"/>
      <c r="R30" s="263">
        <v>319</v>
      </c>
      <c r="S30" s="263">
        <v>123</v>
      </c>
      <c r="T30" s="263">
        <v>196</v>
      </c>
      <c r="U30" s="263"/>
      <c r="V30" s="263">
        <v>309</v>
      </c>
      <c r="W30" s="263">
        <v>139</v>
      </c>
      <c r="X30" s="263">
        <v>170</v>
      </c>
      <c r="Y30" s="118"/>
      <c r="Z30" s="118">
        <v>0</v>
      </c>
      <c r="AA30" s="118">
        <v>0</v>
      </c>
      <c r="AB30" s="118">
        <v>0</v>
      </c>
    </row>
    <row r="31" spans="1:28" ht="15" customHeight="1" x14ac:dyDescent="0.2">
      <c r="A31" s="107" t="s">
        <v>150</v>
      </c>
      <c r="B31" s="263">
        <v>1275</v>
      </c>
      <c r="C31" s="263">
        <v>590</v>
      </c>
      <c r="D31" s="263">
        <v>685</v>
      </c>
      <c r="E31" s="263"/>
      <c r="F31" s="263">
        <v>106</v>
      </c>
      <c r="G31" s="263">
        <v>52</v>
      </c>
      <c r="H31" s="263">
        <v>54</v>
      </c>
      <c r="I31" s="263"/>
      <c r="J31" s="263">
        <v>182</v>
      </c>
      <c r="K31" s="263">
        <v>106</v>
      </c>
      <c r="L31" s="263">
        <v>76</v>
      </c>
      <c r="M31" s="263"/>
      <c r="N31" s="263">
        <v>259</v>
      </c>
      <c r="O31" s="263">
        <v>128</v>
      </c>
      <c r="P31" s="263">
        <v>131</v>
      </c>
      <c r="Q31" s="263"/>
      <c r="R31" s="263">
        <v>324</v>
      </c>
      <c r="S31" s="263">
        <v>146</v>
      </c>
      <c r="T31" s="263">
        <v>178</v>
      </c>
      <c r="U31" s="263"/>
      <c r="V31" s="263">
        <v>404</v>
      </c>
      <c r="W31" s="263">
        <v>158</v>
      </c>
      <c r="X31" s="263">
        <v>246</v>
      </c>
      <c r="Y31" s="118"/>
      <c r="Z31" s="118">
        <v>0</v>
      </c>
      <c r="AA31" s="118">
        <v>0</v>
      </c>
      <c r="AB31" s="118">
        <v>0</v>
      </c>
    </row>
    <row r="32" spans="1:28" ht="15" customHeight="1" x14ac:dyDescent="0.2">
      <c r="A32" s="107" t="s">
        <v>103</v>
      </c>
      <c r="B32" s="263">
        <v>2055</v>
      </c>
      <c r="C32" s="263">
        <v>939</v>
      </c>
      <c r="D32" s="263">
        <v>1116</v>
      </c>
      <c r="E32" s="263"/>
      <c r="F32" s="263">
        <v>305</v>
      </c>
      <c r="G32" s="263">
        <v>171</v>
      </c>
      <c r="H32" s="263">
        <v>134</v>
      </c>
      <c r="I32" s="263"/>
      <c r="J32" s="263">
        <v>307</v>
      </c>
      <c r="K32" s="263">
        <v>148</v>
      </c>
      <c r="L32" s="263">
        <v>159</v>
      </c>
      <c r="M32" s="263"/>
      <c r="N32" s="263">
        <v>355</v>
      </c>
      <c r="O32" s="263">
        <v>174</v>
      </c>
      <c r="P32" s="263">
        <v>181</v>
      </c>
      <c r="Q32" s="263"/>
      <c r="R32" s="263">
        <v>527</v>
      </c>
      <c r="S32" s="263">
        <v>223</v>
      </c>
      <c r="T32" s="263">
        <v>304</v>
      </c>
      <c r="U32" s="263"/>
      <c r="V32" s="263">
        <v>561</v>
      </c>
      <c r="W32" s="263">
        <v>223</v>
      </c>
      <c r="X32" s="263">
        <v>338</v>
      </c>
      <c r="Y32" s="118"/>
      <c r="Z32" s="118">
        <v>0</v>
      </c>
      <c r="AA32" s="118">
        <v>0</v>
      </c>
      <c r="AB32" s="118">
        <v>0</v>
      </c>
    </row>
    <row r="33" spans="1:28" ht="15" customHeight="1" x14ac:dyDescent="0.2">
      <c r="A33" s="107" t="s">
        <v>104</v>
      </c>
      <c r="B33" s="263">
        <v>1655</v>
      </c>
      <c r="C33" s="263">
        <v>762</v>
      </c>
      <c r="D33" s="263">
        <v>893</v>
      </c>
      <c r="E33" s="263"/>
      <c r="F33" s="263">
        <v>123</v>
      </c>
      <c r="G33" s="263">
        <v>71</v>
      </c>
      <c r="H33" s="263">
        <v>52</v>
      </c>
      <c r="I33" s="263"/>
      <c r="J33" s="263">
        <v>245</v>
      </c>
      <c r="K33" s="263">
        <v>123</v>
      </c>
      <c r="L33" s="263">
        <v>122</v>
      </c>
      <c r="M33" s="263"/>
      <c r="N33" s="263">
        <v>362</v>
      </c>
      <c r="O33" s="263">
        <v>170</v>
      </c>
      <c r="P33" s="263">
        <v>192</v>
      </c>
      <c r="Q33" s="263"/>
      <c r="R33" s="263">
        <v>405</v>
      </c>
      <c r="S33" s="263">
        <v>156</v>
      </c>
      <c r="T33" s="263">
        <v>249</v>
      </c>
      <c r="U33" s="263"/>
      <c r="V33" s="263">
        <v>520</v>
      </c>
      <c r="W33" s="263">
        <v>242</v>
      </c>
      <c r="X33" s="263">
        <v>278</v>
      </c>
      <c r="Y33" s="118"/>
      <c r="Z33" s="118">
        <v>0</v>
      </c>
      <c r="AA33" s="118">
        <v>0</v>
      </c>
      <c r="AB33" s="118">
        <v>0</v>
      </c>
    </row>
    <row r="34" spans="1:28" ht="15" customHeight="1" thickBot="1" x14ac:dyDescent="0.25">
      <c r="A34" s="107" t="s">
        <v>151</v>
      </c>
      <c r="B34" s="263">
        <v>207</v>
      </c>
      <c r="C34" s="263">
        <v>109</v>
      </c>
      <c r="D34" s="263">
        <v>98</v>
      </c>
      <c r="E34" s="263"/>
      <c r="F34" s="263">
        <v>27</v>
      </c>
      <c r="G34" s="263">
        <v>14</v>
      </c>
      <c r="H34" s="263">
        <v>13</v>
      </c>
      <c r="I34" s="263"/>
      <c r="J34" s="263">
        <v>36</v>
      </c>
      <c r="K34" s="263">
        <v>22</v>
      </c>
      <c r="L34" s="263">
        <v>14</v>
      </c>
      <c r="M34" s="263"/>
      <c r="N34" s="263">
        <v>39</v>
      </c>
      <c r="O34" s="263">
        <v>20</v>
      </c>
      <c r="P34" s="263">
        <v>19</v>
      </c>
      <c r="Q34" s="263"/>
      <c r="R34" s="263">
        <v>49</v>
      </c>
      <c r="S34" s="263">
        <v>26</v>
      </c>
      <c r="T34" s="263">
        <v>23</v>
      </c>
      <c r="U34" s="263"/>
      <c r="V34" s="263">
        <v>56</v>
      </c>
      <c r="W34" s="263">
        <v>27</v>
      </c>
      <c r="X34" s="263">
        <v>29</v>
      </c>
      <c r="Y34" s="118"/>
      <c r="Z34" s="118">
        <v>0</v>
      </c>
      <c r="AA34" s="118">
        <v>0</v>
      </c>
      <c r="AB34" s="118">
        <v>0</v>
      </c>
    </row>
    <row r="35" spans="1:28" ht="15" customHeight="1" x14ac:dyDescent="0.25">
      <c r="A35" s="341" t="s">
        <v>238</v>
      </c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</row>
    <row r="36" spans="1:28" ht="15" customHeight="1" x14ac:dyDescent="0.25">
      <c r="A36" s="342" t="s">
        <v>224</v>
      </c>
      <c r="B36" s="342"/>
      <c r="C36" s="342"/>
      <c r="D36" s="342"/>
      <c r="E36" s="342"/>
      <c r="F36" s="342"/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  <c r="Z36" s="342"/>
      <c r="AA36" s="342"/>
      <c r="AB36" s="342"/>
    </row>
  </sheetData>
  <mergeCells count="17">
    <mergeCell ref="AE1:AF2"/>
    <mergeCell ref="A8:A9"/>
    <mergeCell ref="B8:D8"/>
    <mergeCell ref="F8:H8"/>
    <mergeCell ref="J8:L8"/>
    <mergeCell ref="N8:P8"/>
    <mergeCell ref="R8:T8"/>
    <mergeCell ref="V8:X8"/>
    <mergeCell ref="Z8:AB8"/>
    <mergeCell ref="A6:AB6"/>
    <mergeCell ref="A1:AB1"/>
    <mergeCell ref="A2:AB2"/>
    <mergeCell ref="A3:AB3"/>
    <mergeCell ref="A4:AB4"/>
    <mergeCell ref="A5:AB5"/>
    <mergeCell ref="A35:AB35"/>
    <mergeCell ref="A36:AB36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79"/>
  <sheetViews>
    <sheetView topLeftCell="L22" zoomScaleNormal="100" zoomScaleSheetLayoutView="75" workbookViewId="0">
      <selection sqref="A1:B1"/>
    </sheetView>
  </sheetViews>
  <sheetFormatPr baseColWidth="10" defaultRowHeight="15" customHeight="1" x14ac:dyDescent="0.25"/>
  <cols>
    <col min="1" max="1" width="16" style="123" customWidth="1"/>
    <col min="2" max="4" width="7" style="123" bestFit="1" customWidth="1"/>
    <col min="5" max="5" width="1.42578125" style="123" customWidth="1"/>
    <col min="6" max="8" width="6" style="123" bestFit="1" customWidth="1"/>
    <col min="9" max="9" width="1.42578125" style="123" customWidth="1"/>
    <col min="10" max="12" width="6" style="123" bestFit="1" customWidth="1"/>
    <col min="13" max="13" width="1.42578125" style="123" customWidth="1"/>
    <col min="14" max="16" width="6" style="123" bestFit="1" customWidth="1"/>
    <col min="17" max="17" width="1.42578125" style="123" customWidth="1"/>
    <col min="18" max="18" width="6" style="123" customWidth="1"/>
    <col min="19" max="19" width="6" style="123" bestFit="1" customWidth="1"/>
    <col min="20" max="20" width="6" style="123" customWidth="1"/>
    <col min="21" max="21" width="1.42578125" style="123" customWidth="1"/>
    <col min="22" max="23" width="6" style="123" bestFit="1" customWidth="1"/>
    <col min="24" max="24" width="6" style="123" customWidth="1"/>
    <col min="25" max="25" width="1.42578125" style="123" customWidth="1"/>
    <col min="26" max="28" width="5.140625" style="123" customWidth="1"/>
    <col min="29" max="29" width="1.42578125" style="123" customWidth="1"/>
    <col min="30" max="30" width="16" style="123" customWidth="1"/>
    <col min="31" max="31" width="6.28515625" style="123" bestFit="1" customWidth="1"/>
    <col min="32" max="33" width="6.140625" style="123" customWidth="1"/>
    <col min="34" max="34" width="1.42578125" style="123" customWidth="1"/>
    <col min="35" max="35" width="6.28515625" style="123" bestFit="1" customWidth="1"/>
    <col min="36" max="37" width="5.140625" style="123" customWidth="1"/>
    <col min="38" max="38" width="1.42578125" style="123" customWidth="1"/>
    <col min="39" max="41" width="5.140625" style="123" customWidth="1"/>
    <col min="42" max="42" width="1.42578125" style="123" customWidth="1"/>
    <col min="43" max="45" width="5.140625" style="123" customWidth="1"/>
    <col min="46" max="46" width="1.42578125" style="123" customWidth="1"/>
    <col min="47" max="49" width="5.140625" style="123" customWidth="1"/>
    <col min="50" max="50" width="1.42578125" style="123" customWidth="1"/>
    <col min="51" max="53" width="5.140625" style="123" customWidth="1"/>
    <col min="54" max="54" width="1.42578125" style="123" customWidth="1"/>
    <col min="55" max="57" width="5.140625" style="123" customWidth="1"/>
    <col min="58" max="61" width="11.42578125" style="107"/>
    <col min="62" max="256" width="11.42578125" style="123"/>
    <col min="257" max="257" width="16" style="123" customWidth="1"/>
    <col min="258" max="258" width="7" style="123" bestFit="1" customWidth="1"/>
    <col min="259" max="260" width="6.140625" style="123" customWidth="1"/>
    <col min="261" max="261" width="1.42578125" style="123" customWidth="1"/>
    <col min="262" max="264" width="6" style="123" bestFit="1" customWidth="1"/>
    <col min="265" max="265" width="1.42578125" style="123" customWidth="1"/>
    <col min="266" max="268" width="6" style="123" bestFit="1" customWidth="1"/>
    <col min="269" max="269" width="1.42578125" style="123" customWidth="1"/>
    <col min="270" max="272" width="6" style="123" bestFit="1" customWidth="1"/>
    <col min="273" max="273" width="1.42578125" style="123" customWidth="1"/>
    <col min="274" max="274" width="6" style="123" customWidth="1"/>
    <col min="275" max="275" width="6" style="123" bestFit="1" customWidth="1"/>
    <col min="276" max="276" width="6" style="123" customWidth="1"/>
    <col min="277" max="277" width="1.42578125" style="123" customWidth="1"/>
    <col min="278" max="279" width="6" style="123" bestFit="1" customWidth="1"/>
    <col min="280" max="280" width="6" style="123" customWidth="1"/>
    <col min="281" max="281" width="1.42578125" style="123" customWidth="1"/>
    <col min="282" max="284" width="5.140625" style="123" customWidth="1"/>
    <col min="285" max="285" width="1.42578125" style="123" customWidth="1"/>
    <col min="286" max="286" width="16" style="123" customWidth="1"/>
    <col min="287" max="287" width="6.28515625" style="123" bestFit="1" customWidth="1"/>
    <col min="288" max="289" width="6.140625" style="123" customWidth="1"/>
    <col min="290" max="290" width="1.42578125" style="123" customWidth="1"/>
    <col min="291" max="291" width="6.28515625" style="123" bestFit="1" customWidth="1"/>
    <col min="292" max="293" width="5.140625" style="123" customWidth="1"/>
    <col min="294" max="294" width="1.42578125" style="123" customWidth="1"/>
    <col min="295" max="297" width="5.140625" style="123" customWidth="1"/>
    <col min="298" max="298" width="1.42578125" style="123" customWidth="1"/>
    <col min="299" max="301" width="5.140625" style="123" customWidth="1"/>
    <col min="302" max="302" width="1.42578125" style="123" customWidth="1"/>
    <col min="303" max="305" width="5.140625" style="123" customWidth="1"/>
    <col min="306" max="306" width="1.42578125" style="123" customWidth="1"/>
    <col min="307" max="309" width="5.140625" style="123" customWidth="1"/>
    <col min="310" max="310" width="1.42578125" style="123" customWidth="1"/>
    <col min="311" max="313" width="5.140625" style="123" customWidth="1"/>
    <col min="314" max="512" width="11.42578125" style="123"/>
    <col min="513" max="513" width="16" style="123" customWidth="1"/>
    <col min="514" max="514" width="7" style="123" bestFit="1" customWidth="1"/>
    <col min="515" max="516" width="6.140625" style="123" customWidth="1"/>
    <col min="517" max="517" width="1.42578125" style="123" customWidth="1"/>
    <col min="518" max="520" width="6" style="123" bestFit="1" customWidth="1"/>
    <col min="521" max="521" width="1.42578125" style="123" customWidth="1"/>
    <col min="522" max="524" width="6" style="123" bestFit="1" customWidth="1"/>
    <col min="525" max="525" width="1.42578125" style="123" customWidth="1"/>
    <col min="526" max="528" width="6" style="123" bestFit="1" customWidth="1"/>
    <col min="529" max="529" width="1.42578125" style="123" customWidth="1"/>
    <col min="530" max="530" width="6" style="123" customWidth="1"/>
    <col min="531" max="531" width="6" style="123" bestFit="1" customWidth="1"/>
    <col min="532" max="532" width="6" style="123" customWidth="1"/>
    <col min="533" max="533" width="1.42578125" style="123" customWidth="1"/>
    <col min="534" max="535" width="6" style="123" bestFit="1" customWidth="1"/>
    <col min="536" max="536" width="6" style="123" customWidth="1"/>
    <col min="537" max="537" width="1.42578125" style="123" customWidth="1"/>
    <col min="538" max="540" width="5.140625" style="123" customWidth="1"/>
    <col min="541" max="541" width="1.42578125" style="123" customWidth="1"/>
    <col min="542" max="542" width="16" style="123" customWidth="1"/>
    <col min="543" max="543" width="6.28515625" style="123" bestFit="1" customWidth="1"/>
    <col min="544" max="545" width="6.140625" style="123" customWidth="1"/>
    <col min="546" max="546" width="1.42578125" style="123" customWidth="1"/>
    <col min="547" max="547" width="6.28515625" style="123" bestFit="1" customWidth="1"/>
    <col min="548" max="549" width="5.140625" style="123" customWidth="1"/>
    <col min="550" max="550" width="1.42578125" style="123" customWidth="1"/>
    <col min="551" max="553" width="5.140625" style="123" customWidth="1"/>
    <col min="554" max="554" width="1.42578125" style="123" customWidth="1"/>
    <col min="555" max="557" width="5.140625" style="123" customWidth="1"/>
    <col min="558" max="558" width="1.42578125" style="123" customWidth="1"/>
    <col min="559" max="561" width="5.140625" style="123" customWidth="1"/>
    <col min="562" max="562" width="1.42578125" style="123" customWidth="1"/>
    <col min="563" max="565" width="5.140625" style="123" customWidth="1"/>
    <col min="566" max="566" width="1.42578125" style="123" customWidth="1"/>
    <col min="567" max="569" width="5.140625" style="123" customWidth="1"/>
    <col min="570" max="768" width="11.42578125" style="123"/>
    <col min="769" max="769" width="16" style="123" customWidth="1"/>
    <col min="770" max="770" width="7" style="123" bestFit="1" customWidth="1"/>
    <col min="771" max="772" width="6.140625" style="123" customWidth="1"/>
    <col min="773" max="773" width="1.42578125" style="123" customWidth="1"/>
    <col min="774" max="776" width="6" style="123" bestFit="1" customWidth="1"/>
    <col min="777" max="777" width="1.42578125" style="123" customWidth="1"/>
    <col min="778" max="780" width="6" style="123" bestFit="1" customWidth="1"/>
    <col min="781" max="781" width="1.42578125" style="123" customWidth="1"/>
    <col min="782" max="784" width="6" style="123" bestFit="1" customWidth="1"/>
    <col min="785" max="785" width="1.42578125" style="123" customWidth="1"/>
    <col min="786" max="786" width="6" style="123" customWidth="1"/>
    <col min="787" max="787" width="6" style="123" bestFit="1" customWidth="1"/>
    <col min="788" max="788" width="6" style="123" customWidth="1"/>
    <col min="789" max="789" width="1.42578125" style="123" customWidth="1"/>
    <col min="790" max="791" width="6" style="123" bestFit="1" customWidth="1"/>
    <col min="792" max="792" width="6" style="123" customWidth="1"/>
    <col min="793" max="793" width="1.42578125" style="123" customWidth="1"/>
    <col min="794" max="796" width="5.140625" style="123" customWidth="1"/>
    <col min="797" max="797" width="1.42578125" style="123" customWidth="1"/>
    <col min="798" max="798" width="16" style="123" customWidth="1"/>
    <col min="799" max="799" width="6.28515625" style="123" bestFit="1" customWidth="1"/>
    <col min="800" max="801" width="6.140625" style="123" customWidth="1"/>
    <col min="802" max="802" width="1.42578125" style="123" customWidth="1"/>
    <col min="803" max="803" width="6.28515625" style="123" bestFit="1" customWidth="1"/>
    <col min="804" max="805" width="5.140625" style="123" customWidth="1"/>
    <col min="806" max="806" width="1.42578125" style="123" customWidth="1"/>
    <col min="807" max="809" width="5.140625" style="123" customWidth="1"/>
    <col min="810" max="810" width="1.42578125" style="123" customWidth="1"/>
    <col min="811" max="813" width="5.140625" style="123" customWidth="1"/>
    <col min="814" max="814" width="1.42578125" style="123" customWidth="1"/>
    <col min="815" max="817" width="5.140625" style="123" customWidth="1"/>
    <col min="818" max="818" width="1.42578125" style="123" customWidth="1"/>
    <col min="819" max="821" width="5.140625" style="123" customWidth="1"/>
    <col min="822" max="822" width="1.42578125" style="123" customWidth="1"/>
    <col min="823" max="825" width="5.140625" style="123" customWidth="1"/>
    <col min="826" max="1024" width="11.42578125" style="123"/>
    <col min="1025" max="1025" width="16" style="123" customWidth="1"/>
    <col min="1026" max="1026" width="7" style="123" bestFit="1" customWidth="1"/>
    <col min="1027" max="1028" width="6.140625" style="123" customWidth="1"/>
    <col min="1029" max="1029" width="1.42578125" style="123" customWidth="1"/>
    <col min="1030" max="1032" width="6" style="123" bestFit="1" customWidth="1"/>
    <col min="1033" max="1033" width="1.42578125" style="123" customWidth="1"/>
    <col min="1034" max="1036" width="6" style="123" bestFit="1" customWidth="1"/>
    <col min="1037" max="1037" width="1.42578125" style="123" customWidth="1"/>
    <col min="1038" max="1040" width="6" style="123" bestFit="1" customWidth="1"/>
    <col min="1041" max="1041" width="1.42578125" style="123" customWidth="1"/>
    <col min="1042" max="1042" width="6" style="123" customWidth="1"/>
    <col min="1043" max="1043" width="6" style="123" bestFit="1" customWidth="1"/>
    <col min="1044" max="1044" width="6" style="123" customWidth="1"/>
    <col min="1045" max="1045" width="1.42578125" style="123" customWidth="1"/>
    <col min="1046" max="1047" width="6" style="123" bestFit="1" customWidth="1"/>
    <col min="1048" max="1048" width="6" style="123" customWidth="1"/>
    <col min="1049" max="1049" width="1.42578125" style="123" customWidth="1"/>
    <col min="1050" max="1052" width="5.140625" style="123" customWidth="1"/>
    <col min="1053" max="1053" width="1.42578125" style="123" customWidth="1"/>
    <col min="1054" max="1054" width="16" style="123" customWidth="1"/>
    <col min="1055" max="1055" width="6.28515625" style="123" bestFit="1" customWidth="1"/>
    <col min="1056" max="1057" width="6.140625" style="123" customWidth="1"/>
    <col min="1058" max="1058" width="1.42578125" style="123" customWidth="1"/>
    <col min="1059" max="1059" width="6.28515625" style="123" bestFit="1" customWidth="1"/>
    <col min="1060" max="1061" width="5.140625" style="123" customWidth="1"/>
    <col min="1062" max="1062" width="1.42578125" style="123" customWidth="1"/>
    <col min="1063" max="1065" width="5.140625" style="123" customWidth="1"/>
    <col min="1066" max="1066" width="1.42578125" style="123" customWidth="1"/>
    <col min="1067" max="1069" width="5.140625" style="123" customWidth="1"/>
    <col min="1070" max="1070" width="1.42578125" style="123" customWidth="1"/>
    <col min="1071" max="1073" width="5.140625" style="123" customWidth="1"/>
    <col min="1074" max="1074" width="1.42578125" style="123" customWidth="1"/>
    <col min="1075" max="1077" width="5.140625" style="123" customWidth="1"/>
    <col min="1078" max="1078" width="1.42578125" style="123" customWidth="1"/>
    <col min="1079" max="1081" width="5.140625" style="123" customWidth="1"/>
    <col min="1082" max="1280" width="11.42578125" style="123"/>
    <col min="1281" max="1281" width="16" style="123" customWidth="1"/>
    <col min="1282" max="1282" width="7" style="123" bestFit="1" customWidth="1"/>
    <col min="1283" max="1284" width="6.140625" style="123" customWidth="1"/>
    <col min="1285" max="1285" width="1.42578125" style="123" customWidth="1"/>
    <col min="1286" max="1288" width="6" style="123" bestFit="1" customWidth="1"/>
    <col min="1289" max="1289" width="1.42578125" style="123" customWidth="1"/>
    <col min="1290" max="1292" width="6" style="123" bestFit="1" customWidth="1"/>
    <col min="1293" max="1293" width="1.42578125" style="123" customWidth="1"/>
    <col min="1294" max="1296" width="6" style="123" bestFit="1" customWidth="1"/>
    <col min="1297" max="1297" width="1.42578125" style="123" customWidth="1"/>
    <col min="1298" max="1298" width="6" style="123" customWidth="1"/>
    <col min="1299" max="1299" width="6" style="123" bestFit="1" customWidth="1"/>
    <col min="1300" max="1300" width="6" style="123" customWidth="1"/>
    <col min="1301" max="1301" width="1.42578125" style="123" customWidth="1"/>
    <col min="1302" max="1303" width="6" style="123" bestFit="1" customWidth="1"/>
    <col min="1304" max="1304" width="6" style="123" customWidth="1"/>
    <col min="1305" max="1305" width="1.42578125" style="123" customWidth="1"/>
    <col min="1306" max="1308" width="5.140625" style="123" customWidth="1"/>
    <col min="1309" max="1309" width="1.42578125" style="123" customWidth="1"/>
    <col min="1310" max="1310" width="16" style="123" customWidth="1"/>
    <col min="1311" max="1311" width="6.28515625" style="123" bestFit="1" customWidth="1"/>
    <col min="1312" max="1313" width="6.140625" style="123" customWidth="1"/>
    <col min="1314" max="1314" width="1.42578125" style="123" customWidth="1"/>
    <col min="1315" max="1315" width="6.28515625" style="123" bestFit="1" customWidth="1"/>
    <col min="1316" max="1317" width="5.140625" style="123" customWidth="1"/>
    <col min="1318" max="1318" width="1.42578125" style="123" customWidth="1"/>
    <col min="1319" max="1321" width="5.140625" style="123" customWidth="1"/>
    <col min="1322" max="1322" width="1.42578125" style="123" customWidth="1"/>
    <col min="1323" max="1325" width="5.140625" style="123" customWidth="1"/>
    <col min="1326" max="1326" width="1.42578125" style="123" customWidth="1"/>
    <col min="1327" max="1329" width="5.140625" style="123" customWidth="1"/>
    <col min="1330" max="1330" width="1.42578125" style="123" customWidth="1"/>
    <col min="1331" max="1333" width="5.140625" style="123" customWidth="1"/>
    <col min="1334" max="1334" width="1.42578125" style="123" customWidth="1"/>
    <col min="1335" max="1337" width="5.140625" style="123" customWidth="1"/>
    <col min="1338" max="1536" width="11.42578125" style="123"/>
    <col min="1537" max="1537" width="16" style="123" customWidth="1"/>
    <col min="1538" max="1538" width="7" style="123" bestFit="1" customWidth="1"/>
    <col min="1539" max="1540" width="6.140625" style="123" customWidth="1"/>
    <col min="1541" max="1541" width="1.42578125" style="123" customWidth="1"/>
    <col min="1542" max="1544" width="6" style="123" bestFit="1" customWidth="1"/>
    <col min="1545" max="1545" width="1.42578125" style="123" customWidth="1"/>
    <col min="1546" max="1548" width="6" style="123" bestFit="1" customWidth="1"/>
    <col min="1549" max="1549" width="1.42578125" style="123" customWidth="1"/>
    <col min="1550" max="1552" width="6" style="123" bestFit="1" customWidth="1"/>
    <col min="1553" max="1553" width="1.42578125" style="123" customWidth="1"/>
    <col min="1554" max="1554" width="6" style="123" customWidth="1"/>
    <col min="1555" max="1555" width="6" style="123" bestFit="1" customWidth="1"/>
    <col min="1556" max="1556" width="6" style="123" customWidth="1"/>
    <col min="1557" max="1557" width="1.42578125" style="123" customWidth="1"/>
    <col min="1558" max="1559" width="6" style="123" bestFit="1" customWidth="1"/>
    <col min="1560" max="1560" width="6" style="123" customWidth="1"/>
    <col min="1561" max="1561" width="1.42578125" style="123" customWidth="1"/>
    <col min="1562" max="1564" width="5.140625" style="123" customWidth="1"/>
    <col min="1565" max="1565" width="1.42578125" style="123" customWidth="1"/>
    <col min="1566" max="1566" width="16" style="123" customWidth="1"/>
    <col min="1567" max="1567" width="6.28515625" style="123" bestFit="1" customWidth="1"/>
    <col min="1568" max="1569" width="6.140625" style="123" customWidth="1"/>
    <col min="1570" max="1570" width="1.42578125" style="123" customWidth="1"/>
    <col min="1571" max="1571" width="6.28515625" style="123" bestFit="1" customWidth="1"/>
    <col min="1572" max="1573" width="5.140625" style="123" customWidth="1"/>
    <col min="1574" max="1574" width="1.42578125" style="123" customWidth="1"/>
    <col min="1575" max="1577" width="5.140625" style="123" customWidth="1"/>
    <col min="1578" max="1578" width="1.42578125" style="123" customWidth="1"/>
    <col min="1579" max="1581" width="5.140625" style="123" customWidth="1"/>
    <col min="1582" max="1582" width="1.42578125" style="123" customWidth="1"/>
    <col min="1583" max="1585" width="5.140625" style="123" customWidth="1"/>
    <col min="1586" max="1586" width="1.42578125" style="123" customWidth="1"/>
    <col min="1587" max="1589" width="5.140625" style="123" customWidth="1"/>
    <col min="1590" max="1590" width="1.42578125" style="123" customWidth="1"/>
    <col min="1591" max="1593" width="5.140625" style="123" customWidth="1"/>
    <col min="1594" max="1792" width="11.42578125" style="123"/>
    <col min="1793" max="1793" width="16" style="123" customWidth="1"/>
    <col min="1794" max="1794" width="7" style="123" bestFit="1" customWidth="1"/>
    <col min="1795" max="1796" width="6.140625" style="123" customWidth="1"/>
    <col min="1797" max="1797" width="1.42578125" style="123" customWidth="1"/>
    <col min="1798" max="1800" width="6" style="123" bestFit="1" customWidth="1"/>
    <col min="1801" max="1801" width="1.42578125" style="123" customWidth="1"/>
    <col min="1802" max="1804" width="6" style="123" bestFit="1" customWidth="1"/>
    <col min="1805" max="1805" width="1.42578125" style="123" customWidth="1"/>
    <col min="1806" max="1808" width="6" style="123" bestFit="1" customWidth="1"/>
    <col min="1809" max="1809" width="1.42578125" style="123" customWidth="1"/>
    <col min="1810" max="1810" width="6" style="123" customWidth="1"/>
    <col min="1811" max="1811" width="6" style="123" bestFit="1" customWidth="1"/>
    <col min="1812" max="1812" width="6" style="123" customWidth="1"/>
    <col min="1813" max="1813" width="1.42578125" style="123" customWidth="1"/>
    <col min="1814" max="1815" width="6" style="123" bestFit="1" customWidth="1"/>
    <col min="1816" max="1816" width="6" style="123" customWidth="1"/>
    <col min="1817" max="1817" width="1.42578125" style="123" customWidth="1"/>
    <col min="1818" max="1820" width="5.140625" style="123" customWidth="1"/>
    <col min="1821" max="1821" width="1.42578125" style="123" customWidth="1"/>
    <col min="1822" max="1822" width="16" style="123" customWidth="1"/>
    <col min="1823" max="1823" width="6.28515625" style="123" bestFit="1" customWidth="1"/>
    <col min="1824" max="1825" width="6.140625" style="123" customWidth="1"/>
    <col min="1826" max="1826" width="1.42578125" style="123" customWidth="1"/>
    <col min="1827" max="1827" width="6.28515625" style="123" bestFit="1" customWidth="1"/>
    <col min="1828" max="1829" width="5.140625" style="123" customWidth="1"/>
    <col min="1830" max="1830" width="1.42578125" style="123" customWidth="1"/>
    <col min="1831" max="1833" width="5.140625" style="123" customWidth="1"/>
    <col min="1834" max="1834" width="1.42578125" style="123" customWidth="1"/>
    <col min="1835" max="1837" width="5.140625" style="123" customWidth="1"/>
    <col min="1838" max="1838" width="1.42578125" style="123" customWidth="1"/>
    <col min="1839" max="1841" width="5.140625" style="123" customWidth="1"/>
    <col min="1842" max="1842" width="1.42578125" style="123" customWidth="1"/>
    <col min="1843" max="1845" width="5.140625" style="123" customWidth="1"/>
    <col min="1846" max="1846" width="1.42578125" style="123" customWidth="1"/>
    <col min="1847" max="1849" width="5.140625" style="123" customWidth="1"/>
    <col min="1850" max="2048" width="11.42578125" style="123"/>
    <col min="2049" max="2049" width="16" style="123" customWidth="1"/>
    <col min="2050" max="2050" width="7" style="123" bestFit="1" customWidth="1"/>
    <col min="2051" max="2052" width="6.140625" style="123" customWidth="1"/>
    <col min="2053" max="2053" width="1.42578125" style="123" customWidth="1"/>
    <col min="2054" max="2056" width="6" style="123" bestFit="1" customWidth="1"/>
    <col min="2057" max="2057" width="1.42578125" style="123" customWidth="1"/>
    <col min="2058" max="2060" width="6" style="123" bestFit="1" customWidth="1"/>
    <col min="2061" max="2061" width="1.42578125" style="123" customWidth="1"/>
    <col min="2062" max="2064" width="6" style="123" bestFit="1" customWidth="1"/>
    <col min="2065" max="2065" width="1.42578125" style="123" customWidth="1"/>
    <col min="2066" max="2066" width="6" style="123" customWidth="1"/>
    <col min="2067" max="2067" width="6" style="123" bestFit="1" customWidth="1"/>
    <col min="2068" max="2068" width="6" style="123" customWidth="1"/>
    <col min="2069" max="2069" width="1.42578125" style="123" customWidth="1"/>
    <col min="2070" max="2071" width="6" style="123" bestFit="1" customWidth="1"/>
    <col min="2072" max="2072" width="6" style="123" customWidth="1"/>
    <col min="2073" max="2073" width="1.42578125" style="123" customWidth="1"/>
    <col min="2074" max="2076" width="5.140625" style="123" customWidth="1"/>
    <col min="2077" max="2077" width="1.42578125" style="123" customWidth="1"/>
    <col min="2078" max="2078" width="16" style="123" customWidth="1"/>
    <col min="2079" max="2079" width="6.28515625" style="123" bestFit="1" customWidth="1"/>
    <col min="2080" max="2081" width="6.140625" style="123" customWidth="1"/>
    <col min="2082" max="2082" width="1.42578125" style="123" customWidth="1"/>
    <col min="2083" max="2083" width="6.28515625" style="123" bestFit="1" customWidth="1"/>
    <col min="2084" max="2085" width="5.140625" style="123" customWidth="1"/>
    <col min="2086" max="2086" width="1.42578125" style="123" customWidth="1"/>
    <col min="2087" max="2089" width="5.140625" style="123" customWidth="1"/>
    <col min="2090" max="2090" width="1.42578125" style="123" customWidth="1"/>
    <col min="2091" max="2093" width="5.140625" style="123" customWidth="1"/>
    <col min="2094" max="2094" width="1.42578125" style="123" customWidth="1"/>
    <col min="2095" max="2097" width="5.140625" style="123" customWidth="1"/>
    <col min="2098" max="2098" width="1.42578125" style="123" customWidth="1"/>
    <col min="2099" max="2101" width="5.140625" style="123" customWidth="1"/>
    <col min="2102" max="2102" width="1.42578125" style="123" customWidth="1"/>
    <col min="2103" max="2105" width="5.140625" style="123" customWidth="1"/>
    <col min="2106" max="2304" width="11.42578125" style="123"/>
    <col min="2305" max="2305" width="16" style="123" customWidth="1"/>
    <col min="2306" max="2306" width="7" style="123" bestFit="1" customWidth="1"/>
    <col min="2307" max="2308" width="6.140625" style="123" customWidth="1"/>
    <col min="2309" max="2309" width="1.42578125" style="123" customWidth="1"/>
    <col min="2310" max="2312" width="6" style="123" bestFit="1" customWidth="1"/>
    <col min="2313" max="2313" width="1.42578125" style="123" customWidth="1"/>
    <col min="2314" max="2316" width="6" style="123" bestFit="1" customWidth="1"/>
    <col min="2317" max="2317" width="1.42578125" style="123" customWidth="1"/>
    <col min="2318" max="2320" width="6" style="123" bestFit="1" customWidth="1"/>
    <col min="2321" max="2321" width="1.42578125" style="123" customWidth="1"/>
    <col min="2322" max="2322" width="6" style="123" customWidth="1"/>
    <col min="2323" max="2323" width="6" style="123" bestFit="1" customWidth="1"/>
    <col min="2324" max="2324" width="6" style="123" customWidth="1"/>
    <col min="2325" max="2325" width="1.42578125" style="123" customWidth="1"/>
    <col min="2326" max="2327" width="6" style="123" bestFit="1" customWidth="1"/>
    <col min="2328" max="2328" width="6" style="123" customWidth="1"/>
    <col min="2329" max="2329" width="1.42578125" style="123" customWidth="1"/>
    <col min="2330" max="2332" width="5.140625" style="123" customWidth="1"/>
    <col min="2333" max="2333" width="1.42578125" style="123" customWidth="1"/>
    <col min="2334" max="2334" width="16" style="123" customWidth="1"/>
    <col min="2335" max="2335" width="6.28515625" style="123" bestFit="1" customWidth="1"/>
    <col min="2336" max="2337" width="6.140625" style="123" customWidth="1"/>
    <col min="2338" max="2338" width="1.42578125" style="123" customWidth="1"/>
    <col min="2339" max="2339" width="6.28515625" style="123" bestFit="1" customWidth="1"/>
    <col min="2340" max="2341" width="5.140625" style="123" customWidth="1"/>
    <col min="2342" max="2342" width="1.42578125" style="123" customWidth="1"/>
    <col min="2343" max="2345" width="5.140625" style="123" customWidth="1"/>
    <col min="2346" max="2346" width="1.42578125" style="123" customWidth="1"/>
    <col min="2347" max="2349" width="5.140625" style="123" customWidth="1"/>
    <col min="2350" max="2350" width="1.42578125" style="123" customWidth="1"/>
    <col min="2351" max="2353" width="5.140625" style="123" customWidth="1"/>
    <col min="2354" max="2354" width="1.42578125" style="123" customWidth="1"/>
    <col min="2355" max="2357" width="5.140625" style="123" customWidth="1"/>
    <col min="2358" max="2358" width="1.42578125" style="123" customWidth="1"/>
    <col min="2359" max="2361" width="5.140625" style="123" customWidth="1"/>
    <col min="2362" max="2560" width="11.42578125" style="123"/>
    <col min="2561" max="2561" width="16" style="123" customWidth="1"/>
    <col min="2562" max="2562" width="7" style="123" bestFit="1" customWidth="1"/>
    <col min="2563" max="2564" width="6.140625" style="123" customWidth="1"/>
    <col min="2565" max="2565" width="1.42578125" style="123" customWidth="1"/>
    <col min="2566" max="2568" width="6" style="123" bestFit="1" customWidth="1"/>
    <col min="2569" max="2569" width="1.42578125" style="123" customWidth="1"/>
    <col min="2570" max="2572" width="6" style="123" bestFit="1" customWidth="1"/>
    <col min="2573" max="2573" width="1.42578125" style="123" customWidth="1"/>
    <col min="2574" max="2576" width="6" style="123" bestFit="1" customWidth="1"/>
    <col min="2577" max="2577" width="1.42578125" style="123" customWidth="1"/>
    <col min="2578" max="2578" width="6" style="123" customWidth="1"/>
    <col min="2579" max="2579" width="6" style="123" bestFit="1" customWidth="1"/>
    <col min="2580" max="2580" width="6" style="123" customWidth="1"/>
    <col min="2581" max="2581" width="1.42578125" style="123" customWidth="1"/>
    <col min="2582" max="2583" width="6" style="123" bestFit="1" customWidth="1"/>
    <col min="2584" max="2584" width="6" style="123" customWidth="1"/>
    <col min="2585" max="2585" width="1.42578125" style="123" customWidth="1"/>
    <col min="2586" max="2588" width="5.140625" style="123" customWidth="1"/>
    <col min="2589" max="2589" width="1.42578125" style="123" customWidth="1"/>
    <col min="2590" max="2590" width="16" style="123" customWidth="1"/>
    <col min="2591" max="2591" width="6.28515625" style="123" bestFit="1" customWidth="1"/>
    <col min="2592" max="2593" width="6.140625" style="123" customWidth="1"/>
    <col min="2594" max="2594" width="1.42578125" style="123" customWidth="1"/>
    <col min="2595" max="2595" width="6.28515625" style="123" bestFit="1" customWidth="1"/>
    <col min="2596" max="2597" width="5.140625" style="123" customWidth="1"/>
    <col min="2598" max="2598" width="1.42578125" style="123" customWidth="1"/>
    <col min="2599" max="2601" width="5.140625" style="123" customWidth="1"/>
    <col min="2602" max="2602" width="1.42578125" style="123" customWidth="1"/>
    <col min="2603" max="2605" width="5.140625" style="123" customWidth="1"/>
    <col min="2606" max="2606" width="1.42578125" style="123" customWidth="1"/>
    <col min="2607" max="2609" width="5.140625" style="123" customWidth="1"/>
    <col min="2610" max="2610" width="1.42578125" style="123" customWidth="1"/>
    <col min="2611" max="2613" width="5.140625" style="123" customWidth="1"/>
    <col min="2614" max="2614" width="1.42578125" style="123" customWidth="1"/>
    <col min="2615" max="2617" width="5.140625" style="123" customWidth="1"/>
    <col min="2618" max="2816" width="11.42578125" style="123"/>
    <col min="2817" max="2817" width="16" style="123" customWidth="1"/>
    <col min="2818" max="2818" width="7" style="123" bestFit="1" customWidth="1"/>
    <col min="2819" max="2820" width="6.140625" style="123" customWidth="1"/>
    <col min="2821" max="2821" width="1.42578125" style="123" customWidth="1"/>
    <col min="2822" max="2824" width="6" style="123" bestFit="1" customWidth="1"/>
    <col min="2825" max="2825" width="1.42578125" style="123" customWidth="1"/>
    <col min="2826" max="2828" width="6" style="123" bestFit="1" customWidth="1"/>
    <col min="2829" max="2829" width="1.42578125" style="123" customWidth="1"/>
    <col min="2830" max="2832" width="6" style="123" bestFit="1" customWidth="1"/>
    <col min="2833" max="2833" width="1.42578125" style="123" customWidth="1"/>
    <col min="2834" max="2834" width="6" style="123" customWidth="1"/>
    <col min="2835" max="2835" width="6" style="123" bestFit="1" customWidth="1"/>
    <col min="2836" max="2836" width="6" style="123" customWidth="1"/>
    <col min="2837" max="2837" width="1.42578125" style="123" customWidth="1"/>
    <col min="2838" max="2839" width="6" style="123" bestFit="1" customWidth="1"/>
    <col min="2840" max="2840" width="6" style="123" customWidth="1"/>
    <col min="2841" max="2841" width="1.42578125" style="123" customWidth="1"/>
    <col min="2842" max="2844" width="5.140625" style="123" customWidth="1"/>
    <col min="2845" max="2845" width="1.42578125" style="123" customWidth="1"/>
    <col min="2846" max="2846" width="16" style="123" customWidth="1"/>
    <col min="2847" max="2847" width="6.28515625" style="123" bestFit="1" customWidth="1"/>
    <col min="2848" max="2849" width="6.140625" style="123" customWidth="1"/>
    <col min="2850" max="2850" width="1.42578125" style="123" customWidth="1"/>
    <col min="2851" max="2851" width="6.28515625" style="123" bestFit="1" customWidth="1"/>
    <col min="2852" max="2853" width="5.140625" style="123" customWidth="1"/>
    <col min="2854" max="2854" width="1.42578125" style="123" customWidth="1"/>
    <col min="2855" max="2857" width="5.140625" style="123" customWidth="1"/>
    <col min="2858" max="2858" width="1.42578125" style="123" customWidth="1"/>
    <col min="2859" max="2861" width="5.140625" style="123" customWidth="1"/>
    <col min="2862" max="2862" width="1.42578125" style="123" customWidth="1"/>
    <col min="2863" max="2865" width="5.140625" style="123" customWidth="1"/>
    <col min="2866" max="2866" width="1.42578125" style="123" customWidth="1"/>
    <col min="2867" max="2869" width="5.140625" style="123" customWidth="1"/>
    <col min="2870" max="2870" width="1.42578125" style="123" customWidth="1"/>
    <col min="2871" max="2873" width="5.140625" style="123" customWidth="1"/>
    <col min="2874" max="3072" width="11.42578125" style="123"/>
    <col min="3073" max="3073" width="16" style="123" customWidth="1"/>
    <col min="3074" max="3074" width="7" style="123" bestFit="1" customWidth="1"/>
    <col min="3075" max="3076" width="6.140625" style="123" customWidth="1"/>
    <col min="3077" max="3077" width="1.42578125" style="123" customWidth="1"/>
    <col min="3078" max="3080" width="6" style="123" bestFit="1" customWidth="1"/>
    <col min="3081" max="3081" width="1.42578125" style="123" customWidth="1"/>
    <col min="3082" max="3084" width="6" style="123" bestFit="1" customWidth="1"/>
    <col min="3085" max="3085" width="1.42578125" style="123" customWidth="1"/>
    <col min="3086" max="3088" width="6" style="123" bestFit="1" customWidth="1"/>
    <col min="3089" max="3089" width="1.42578125" style="123" customWidth="1"/>
    <col min="3090" max="3090" width="6" style="123" customWidth="1"/>
    <col min="3091" max="3091" width="6" style="123" bestFit="1" customWidth="1"/>
    <col min="3092" max="3092" width="6" style="123" customWidth="1"/>
    <col min="3093" max="3093" width="1.42578125" style="123" customWidth="1"/>
    <col min="3094" max="3095" width="6" style="123" bestFit="1" customWidth="1"/>
    <col min="3096" max="3096" width="6" style="123" customWidth="1"/>
    <col min="3097" max="3097" width="1.42578125" style="123" customWidth="1"/>
    <col min="3098" max="3100" width="5.140625" style="123" customWidth="1"/>
    <col min="3101" max="3101" width="1.42578125" style="123" customWidth="1"/>
    <col min="3102" max="3102" width="16" style="123" customWidth="1"/>
    <col min="3103" max="3103" width="6.28515625" style="123" bestFit="1" customWidth="1"/>
    <col min="3104" max="3105" width="6.140625" style="123" customWidth="1"/>
    <col min="3106" max="3106" width="1.42578125" style="123" customWidth="1"/>
    <col min="3107" max="3107" width="6.28515625" style="123" bestFit="1" customWidth="1"/>
    <col min="3108" max="3109" width="5.140625" style="123" customWidth="1"/>
    <col min="3110" max="3110" width="1.42578125" style="123" customWidth="1"/>
    <col min="3111" max="3113" width="5.140625" style="123" customWidth="1"/>
    <col min="3114" max="3114" width="1.42578125" style="123" customWidth="1"/>
    <col min="3115" max="3117" width="5.140625" style="123" customWidth="1"/>
    <col min="3118" max="3118" width="1.42578125" style="123" customWidth="1"/>
    <col min="3119" max="3121" width="5.140625" style="123" customWidth="1"/>
    <col min="3122" max="3122" width="1.42578125" style="123" customWidth="1"/>
    <col min="3123" max="3125" width="5.140625" style="123" customWidth="1"/>
    <col min="3126" max="3126" width="1.42578125" style="123" customWidth="1"/>
    <col min="3127" max="3129" width="5.140625" style="123" customWidth="1"/>
    <col min="3130" max="3328" width="11.42578125" style="123"/>
    <col min="3329" max="3329" width="16" style="123" customWidth="1"/>
    <col min="3330" max="3330" width="7" style="123" bestFit="1" customWidth="1"/>
    <col min="3331" max="3332" width="6.140625" style="123" customWidth="1"/>
    <col min="3333" max="3333" width="1.42578125" style="123" customWidth="1"/>
    <col min="3334" max="3336" width="6" style="123" bestFit="1" customWidth="1"/>
    <col min="3337" max="3337" width="1.42578125" style="123" customWidth="1"/>
    <col min="3338" max="3340" width="6" style="123" bestFit="1" customWidth="1"/>
    <col min="3341" max="3341" width="1.42578125" style="123" customWidth="1"/>
    <col min="3342" max="3344" width="6" style="123" bestFit="1" customWidth="1"/>
    <col min="3345" max="3345" width="1.42578125" style="123" customWidth="1"/>
    <col min="3346" max="3346" width="6" style="123" customWidth="1"/>
    <col min="3347" max="3347" width="6" style="123" bestFit="1" customWidth="1"/>
    <col min="3348" max="3348" width="6" style="123" customWidth="1"/>
    <col min="3349" max="3349" width="1.42578125" style="123" customWidth="1"/>
    <col min="3350" max="3351" width="6" style="123" bestFit="1" customWidth="1"/>
    <col min="3352" max="3352" width="6" style="123" customWidth="1"/>
    <col min="3353" max="3353" width="1.42578125" style="123" customWidth="1"/>
    <col min="3354" max="3356" width="5.140625" style="123" customWidth="1"/>
    <col min="3357" max="3357" width="1.42578125" style="123" customWidth="1"/>
    <col min="3358" max="3358" width="16" style="123" customWidth="1"/>
    <col min="3359" max="3359" width="6.28515625" style="123" bestFit="1" customWidth="1"/>
    <col min="3360" max="3361" width="6.140625" style="123" customWidth="1"/>
    <col min="3362" max="3362" width="1.42578125" style="123" customWidth="1"/>
    <col min="3363" max="3363" width="6.28515625" style="123" bestFit="1" customWidth="1"/>
    <col min="3364" max="3365" width="5.140625" style="123" customWidth="1"/>
    <col min="3366" max="3366" width="1.42578125" style="123" customWidth="1"/>
    <col min="3367" max="3369" width="5.140625" style="123" customWidth="1"/>
    <col min="3370" max="3370" width="1.42578125" style="123" customWidth="1"/>
    <col min="3371" max="3373" width="5.140625" style="123" customWidth="1"/>
    <col min="3374" max="3374" width="1.42578125" style="123" customWidth="1"/>
    <col min="3375" max="3377" width="5.140625" style="123" customWidth="1"/>
    <col min="3378" max="3378" width="1.42578125" style="123" customWidth="1"/>
    <col min="3379" max="3381" width="5.140625" style="123" customWidth="1"/>
    <col min="3382" max="3382" width="1.42578125" style="123" customWidth="1"/>
    <col min="3383" max="3385" width="5.140625" style="123" customWidth="1"/>
    <col min="3386" max="3584" width="11.42578125" style="123"/>
    <col min="3585" max="3585" width="16" style="123" customWidth="1"/>
    <col min="3586" max="3586" width="7" style="123" bestFit="1" customWidth="1"/>
    <col min="3587" max="3588" width="6.140625" style="123" customWidth="1"/>
    <col min="3589" max="3589" width="1.42578125" style="123" customWidth="1"/>
    <col min="3590" max="3592" width="6" style="123" bestFit="1" customWidth="1"/>
    <col min="3593" max="3593" width="1.42578125" style="123" customWidth="1"/>
    <col min="3594" max="3596" width="6" style="123" bestFit="1" customWidth="1"/>
    <col min="3597" max="3597" width="1.42578125" style="123" customWidth="1"/>
    <col min="3598" max="3600" width="6" style="123" bestFit="1" customWidth="1"/>
    <col min="3601" max="3601" width="1.42578125" style="123" customWidth="1"/>
    <col min="3602" max="3602" width="6" style="123" customWidth="1"/>
    <col min="3603" max="3603" width="6" style="123" bestFit="1" customWidth="1"/>
    <col min="3604" max="3604" width="6" style="123" customWidth="1"/>
    <col min="3605" max="3605" width="1.42578125" style="123" customWidth="1"/>
    <col min="3606" max="3607" width="6" style="123" bestFit="1" customWidth="1"/>
    <col min="3608" max="3608" width="6" style="123" customWidth="1"/>
    <col min="3609" max="3609" width="1.42578125" style="123" customWidth="1"/>
    <col min="3610" max="3612" width="5.140625" style="123" customWidth="1"/>
    <col min="3613" max="3613" width="1.42578125" style="123" customWidth="1"/>
    <col min="3614" max="3614" width="16" style="123" customWidth="1"/>
    <col min="3615" max="3615" width="6.28515625" style="123" bestFit="1" customWidth="1"/>
    <col min="3616" max="3617" width="6.140625" style="123" customWidth="1"/>
    <col min="3618" max="3618" width="1.42578125" style="123" customWidth="1"/>
    <col min="3619" max="3619" width="6.28515625" style="123" bestFit="1" customWidth="1"/>
    <col min="3620" max="3621" width="5.140625" style="123" customWidth="1"/>
    <col min="3622" max="3622" width="1.42578125" style="123" customWidth="1"/>
    <col min="3623" max="3625" width="5.140625" style="123" customWidth="1"/>
    <col min="3626" max="3626" width="1.42578125" style="123" customWidth="1"/>
    <col min="3627" max="3629" width="5.140625" style="123" customWidth="1"/>
    <col min="3630" max="3630" width="1.42578125" style="123" customWidth="1"/>
    <col min="3631" max="3633" width="5.140625" style="123" customWidth="1"/>
    <col min="3634" max="3634" width="1.42578125" style="123" customWidth="1"/>
    <col min="3635" max="3637" width="5.140625" style="123" customWidth="1"/>
    <col min="3638" max="3638" width="1.42578125" style="123" customWidth="1"/>
    <col min="3639" max="3641" width="5.140625" style="123" customWidth="1"/>
    <col min="3642" max="3840" width="11.42578125" style="123"/>
    <col min="3841" max="3841" width="16" style="123" customWidth="1"/>
    <col min="3842" max="3842" width="7" style="123" bestFit="1" customWidth="1"/>
    <col min="3843" max="3844" width="6.140625" style="123" customWidth="1"/>
    <col min="3845" max="3845" width="1.42578125" style="123" customWidth="1"/>
    <col min="3846" max="3848" width="6" style="123" bestFit="1" customWidth="1"/>
    <col min="3849" max="3849" width="1.42578125" style="123" customWidth="1"/>
    <col min="3850" max="3852" width="6" style="123" bestFit="1" customWidth="1"/>
    <col min="3853" max="3853" width="1.42578125" style="123" customWidth="1"/>
    <col min="3854" max="3856" width="6" style="123" bestFit="1" customWidth="1"/>
    <col min="3857" max="3857" width="1.42578125" style="123" customWidth="1"/>
    <col min="3858" max="3858" width="6" style="123" customWidth="1"/>
    <col min="3859" max="3859" width="6" style="123" bestFit="1" customWidth="1"/>
    <col min="3860" max="3860" width="6" style="123" customWidth="1"/>
    <col min="3861" max="3861" width="1.42578125" style="123" customWidth="1"/>
    <col min="3862" max="3863" width="6" style="123" bestFit="1" customWidth="1"/>
    <col min="3864" max="3864" width="6" style="123" customWidth="1"/>
    <col min="3865" max="3865" width="1.42578125" style="123" customWidth="1"/>
    <col min="3866" max="3868" width="5.140625" style="123" customWidth="1"/>
    <col min="3869" max="3869" width="1.42578125" style="123" customWidth="1"/>
    <col min="3870" max="3870" width="16" style="123" customWidth="1"/>
    <col min="3871" max="3871" width="6.28515625" style="123" bestFit="1" customWidth="1"/>
    <col min="3872" max="3873" width="6.140625" style="123" customWidth="1"/>
    <col min="3874" max="3874" width="1.42578125" style="123" customWidth="1"/>
    <col min="3875" max="3875" width="6.28515625" style="123" bestFit="1" customWidth="1"/>
    <col min="3876" max="3877" width="5.140625" style="123" customWidth="1"/>
    <col min="3878" max="3878" width="1.42578125" style="123" customWidth="1"/>
    <col min="3879" max="3881" width="5.140625" style="123" customWidth="1"/>
    <col min="3882" max="3882" width="1.42578125" style="123" customWidth="1"/>
    <col min="3883" max="3885" width="5.140625" style="123" customWidth="1"/>
    <col min="3886" max="3886" width="1.42578125" style="123" customWidth="1"/>
    <col min="3887" max="3889" width="5.140625" style="123" customWidth="1"/>
    <col min="3890" max="3890" width="1.42578125" style="123" customWidth="1"/>
    <col min="3891" max="3893" width="5.140625" style="123" customWidth="1"/>
    <col min="3894" max="3894" width="1.42578125" style="123" customWidth="1"/>
    <col min="3895" max="3897" width="5.140625" style="123" customWidth="1"/>
    <col min="3898" max="4096" width="11.42578125" style="123"/>
    <col min="4097" max="4097" width="16" style="123" customWidth="1"/>
    <col min="4098" max="4098" width="7" style="123" bestFit="1" customWidth="1"/>
    <col min="4099" max="4100" width="6.140625" style="123" customWidth="1"/>
    <col min="4101" max="4101" width="1.42578125" style="123" customWidth="1"/>
    <col min="4102" max="4104" width="6" style="123" bestFit="1" customWidth="1"/>
    <col min="4105" max="4105" width="1.42578125" style="123" customWidth="1"/>
    <col min="4106" max="4108" width="6" style="123" bestFit="1" customWidth="1"/>
    <col min="4109" max="4109" width="1.42578125" style="123" customWidth="1"/>
    <col min="4110" max="4112" width="6" style="123" bestFit="1" customWidth="1"/>
    <col min="4113" max="4113" width="1.42578125" style="123" customWidth="1"/>
    <col min="4114" max="4114" width="6" style="123" customWidth="1"/>
    <col min="4115" max="4115" width="6" style="123" bestFit="1" customWidth="1"/>
    <col min="4116" max="4116" width="6" style="123" customWidth="1"/>
    <col min="4117" max="4117" width="1.42578125" style="123" customWidth="1"/>
    <col min="4118" max="4119" width="6" style="123" bestFit="1" customWidth="1"/>
    <col min="4120" max="4120" width="6" style="123" customWidth="1"/>
    <col min="4121" max="4121" width="1.42578125" style="123" customWidth="1"/>
    <col min="4122" max="4124" width="5.140625" style="123" customWidth="1"/>
    <col min="4125" max="4125" width="1.42578125" style="123" customWidth="1"/>
    <col min="4126" max="4126" width="16" style="123" customWidth="1"/>
    <col min="4127" max="4127" width="6.28515625" style="123" bestFit="1" customWidth="1"/>
    <col min="4128" max="4129" width="6.140625" style="123" customWidth="1"/>
    <col min="4130" max="4130" width="1.42578125" style="123" customWidth="1"/>
    <col min="4131" max="4131" width="6.28515625" style="123" bestFit="1" customWidth="1"/>
    <col min="4132" max="4133" width="5.140625" style="123" customWidth="1"/>
    <col min="4134" max="4134" width="1.42578125" style="123" customWidth="1"/>
    <col min="4135" max="4137" width="5.140625" style="123" customWidth="1"/>
    <col min="4138" max="4138" width="1.42578125" style="123" customWidth="1"/>
    <col min="4139" max="4141" width="5.140625" style="123" customWidth="1"/>
    <col min="4142" max="4142" width="1.42578125" style="123" customWidth="1"/>
    <col min="4143" max="4145" width="5.140625" style="123" customWidth="1"/>
    <col min="4146" max="4146" width="1.42578125" style="123" customWidth="1"/>
    <col min="4147" max="4149" width="5.140625" style="123" customWidth="1"/>
    <col min="4150" max="4150" width="1.42578125" style="123" customWidth="1"/>
    <col min="4151" max="4153" width="5.140625" style="123" customWidth="1"/>
    <col min="4154" max="4352" width="11.42578125" style="123"/>
    <col min="4353" max="4353" width="16" style="123" customWidth="1"/>
    <col min="4354" max="4354" width="7" style="123" bestFit="1" customWidth="1"/>
    <col min="4355" max="4356" width="6.140625" style="123" customWidth="1"/>
    <col min="4357" max="4357" width="1.42578125" style="123" customWidth="1"/>
    <col min="4358" max="4360" width="6" style="123" bestFit="1" customWidth="1"/>
    <col min="4361" max="4361" width="1.42578125" style="123" customWidth="1"/>
    <col min="4362" max="4364" width="6" style="123" bestFit="1" customWidth="1"/>
    <col min="4365" max="4365" width="1.42578125" style="123" customWidth="1"/>
    <col min="4366" max="4368" width="6" style="123" bestFit="1" customWidth="1"/>
    <col min="4369" max="4369" width="1.42578125" style="123" customWidth="1"/>
    <col min="4370" max="4370" width="6" style="123" customWidth="1"/>
    <col min="4371" max="4371" width="6" style="123" bestFit="1" customWidth="1"/>
    <col min="4372" max="4372" width="6" style="123" customWidth="1"/>
    <col min="4373" max="4373" width="1.42578125" style="123" customWidth="1"/>
    <col min="4374" max="4375" width="6" style="123" bestFit="1" customWidth="1"/>
    <col min="4376" max="4376" width="6" style="123" customWidth="1"/>
    <col min="4377" max="4377" width="1.42578125" style="123" customWidth="1"/>
    <col min="4378" max="4380" width="5.140625" style="123" customWidth="1"/>
    <col min="4381" max="4381" width="1.42578125" style="123" customWidth="1"/>
    <col min="4382" max="4382" width="16" style="123" customWidth="1"/>
    <col min="4383" max="4383" width="6.28515625" style="123" bestFit="1" customWidth="1"/>
    <col min="4384" max="4385" width="6.140625" style="123" customWidth="1"/>
    <col min="4386" max="4386" width="1.42578125" style="123" customWidth="1"/>
    <col min="4387" max="4387" width="6.28515625" style="123" bestFit="1" customWidth="1"/>
    <col min="4388" max="4389" width="5.140625" style="123" customWidth="1"/>
    <col min="4390" max="4390" width="1.42578125" style="123" customWidth="1"/>
    <col min="4391" max="4393" width="5.140625" style="123" customWidth="1"/>
    <col min="4394" max="4394" width="1.42578125" style="123" customWidth="1"/>
    <col min="4395" max="4397" width="5.140625" style="123" customWidth="1"/>
    <col min="4398" max="4398" width="1.42578125" style="123" customWidth="1"/>
    <col min="4399" max="4401" width="5.140625" style="123" customWidth="1"/>
    <col min="4402" max="4402" width="1.42578125" style="123" customWidth="1"/>
    <col min="4403" max="4405" width="5.140625" style="123" customWidth="1"/>
    <col min="4406" max="4406" width="1.42578125" style="123" customWidth="1"/>
    <col min="4407" max="4409" width="5.140625" style="123" customWidth="1"/>
    <col min="4410" max="4608" width="11.42578125" style="123"/>
    <col min="4609" max="4609" width="16" style="123" customWidth="1"/>
    <col min="4610" max="4610" width="7" style="123" bestFit="1" customWidth="1"/>
    <col min="4611" max="4612" width="6.140625" style="123" customWidth="1"/>
    <col min="4613" max="4613" width="1.42578125" style="123" customWidth="1"/>
    <col min="4614" max="4616" width="6" style="123" bestFit="1" customWidth="1"/>
    <col min="4617" max="4617" width="1.42578125" style="123" customWidth="1"/>
    <col min="4618" max="4620" width="6" style="123" bestFit="1" customWidth="1"/>
    <col min="4621" max="4621" width="1.42578125" style="123" customWidth="1"/>
    <col min="4622" max="4624" width="6" style="123" bestFit="1" customWidth="1"/>
    <col min="4625" max="4625" width="1.42578125" style="123" customWidth="1"/>
    <col min="4626" max="4626" width="6" style="123" customWidth="1"/>
    <col min="4627" max="4627" width="6" style="123" bestFit="1" customWidth="1"/>
    <col min="4628" max="4628" width="6" style="123" customWidth="1"/>
    <col min="4629" max="4629" width="1.42578125" style="123" customWidth="1"/>
    <col min="4630" max="4631" width="6" style="123" bestFit="1" customWidth="1"/>
    <col min="4632" max="4632" width="6" style="123" customWidth="1"/>
    <col min="4633" max="4633" width="1.42578125" style="123" customWidth="1"/>
    <col min="4634" max="4636" width="5.140625" style="123" customWidth="1"/>
    <col min="4637" max="4637" width="1.42578125" style="123" customWidth="1"/>
    <col min="4638" max="4638" width="16" style="123" customWidth="1"/>
    <col min="4639" max="4639" width="6.28515625" style="123" bestFit="1" customWidth="1"/>
    <col min="4640" max="4641" width="6.140625" style="123" customWidth="1"/>
    <col min="4642" max="4642" width="1.42578125" style="123" customWidth="1"/>
    <col min="4643" max="4643" width="6.28515625" style="123" bestFit="1" customWidth="1"/>
    <col min="4644" max="4645" width="5.140625" style="123" customWidth="1"/>
    <col min="4646" max="4646" width="1.42578125" style="123" customWidth="1"/>
    <col min="4647" max="4649" width="5.140625" style="123" customWidth="1"/>
    <col min="4650" max="4650" width="1.42578125" style="123" customWidth="1"/>
    <col min="4651" max="4653" width="5.140625" style="123" customWidth="1"/>
    <col min="4654" max="4654" width="1.42578125" style="123" customWidth="1"/>
    <col min="4655" max="4657" width="5.140625" style="123" customWidth="1"/>
    <col min="4658" max="4658" width="1.42578125" style="123" customWidth="1"/>
    <col min="4659" max="4661" width="5.140625" style="123" customWidth="1"/>
    <col min="4662" max="4662" width="1.42578125" style="123" customWidth="1"/>
    <col min="4663" max="4665" width="5.140625" style="123" customWidth="1"/>
    <col min="4666" max="4864" width="11.42578125" style="123"/>
    <col min="4865" max="4865" width="16" style="123" customWidth="1"/>
    <col min="4866" max="4866" width="7" style="123" bestFit="1" customWidth="1"/>
    <col min="4867" max="4868" width="6.140625" style="123" customWidth="1"/>
    <col min="4869" max="4869" width="1.42578125" style="123" customWidth="1"/>
    <col min="4870" max="4872" width="6" style="123" bestFit="1" customWidth="1"/>
    <col min="4873" max="4873" width="1.42578125" style="123" customWidth="1"/>
    <col min="4874" max="4876" width="6" style="123" bestFit="1" customWidth="1"/>
    <col min="4877" max="4877" width="1.42578125" style="123" customWidth="1"/>
    <col min="4878" max="4880" width="6" style="123" bestFit="1" customWidth="1"/>
    <col min="4881" max="4881" width="1.42578125" style="123" customWidth="1"/>
    <col min="4882" max="4882" width="6" style="123" customWidth="1"/>
    <col min="4883" max="4883" width="6" style="123" bestFit="1" customWidth="1"/>
    <col min="4884" max="4884" width="6" style="123" customWidth="1"/>
    <col min="4885" max="4885" width="1.42578125" style="123" customWidth="1"/>
    <col min="4886" max="4887" width="6" style="123" bestFit="1" customWidth="1"/>
    <col min="4888" max="4888" width="6" style="123" customWidth="1"/>
    <col min="4889" max="4889" width="1.42578125" style="123" customWidth="1"/>
    <col min="4890" max="4892" width="5.140625" style="123" customWidth="1"/>
    <col min="4893" max="4893" width="1.42578125" style="123" customWidth="1"/>
    <col min="4894" max="4894" width="16" style="123" customWidth="1"/>
    <col min="4895" max="4895" width="6.28515625" style="123" bestFit="1" customWidth="1"/>
    <col min="4896" max="4897" width="6.140625" style="123" customWidth="1"/>
    <col min="4898" max="4898" width="1.42578125" style="123" customWidth="1"/>
    <col min="4899" max="4899" width="6.28515625" style="123" bestFit="1" customWidth="1"/>
    <col min="4900" max="4901" width="5.140625" style="123" customWidth="1"/>
    <col min="4902" max="4902" width="1.42578125" style="123" customWidth="1"/>
    <col min="4903" max="4905" width="5.140625" style="123" customWidth="1"/>
    <col min="4906" max="4906" width="1.42578125" style="123" customWidth="1"/>
    <col min="4907" max="4909" width="5.140625" style="123" customWidth="1"/>
    <col min="4910" max="4910" width="1.42578125" style="123" customWidth="1"/>
    <col min="4911" max="4913" width="5.140625" style="123" customWidth="1"/>
    <col min="4914" max="4914" width="1.42578125" style="123" customWidth="1"/>
    <col min="4915" max="4917" width="5.140625" style="123" customWidth="1"/>
    <col min="4918" max="4918" width="1.42578125" style="123" customWidth="1"/>
    <col min="4919" max="4921" width="5.140625" style="123" customWidth="1"/>
    <col min="4922" max="5120" width="11.42578125" style="123"/>
    <col min="5121" max="5121" width="16" style="123" customWidth="1"/>
    <col min="5122" max="5122" width="7" style="123" bestFit="1" customWidth="1"/>
    <col min="5123" max="5124" width="6.140625" style="123" customWidth="1"/>
    <col min="5125" max="5125" width="1.42578125" style="123" customWidth="1"/>
    <col min="5126" max="5128" width="6" style="123" bestFit="1" customWidth="1"/>
    <col min="5129" max="5129" width="1.42578125" style="123" customWidth="1"/>
    <col min="5130" max="5132" width="6" style="123" bestFit="1" customWidth="1"/>
    <col min="5133" max="5133" width="1.42578125" style="123" customWidth="1"/>
    <col min="5134" max="5136" width="6" style="123" bestFit="1" customWidth="1"/>
    <col min="5137" max="5137" width="1.42578125" style="123" customWidth="1"/>
    <col min="5138" max="5138" width="6" style="123" customWidth="1"/>
    <col min="5139" max="5139" width="6" style="123" bestFit="1" customWidth="1"/>
    <col min="5140" max="5140" width="6" style="123" customWidth="1"/>
    <col min="5141" max="5141" width="1.42578125" style="123" customWidth="1"/>
    <col min="5142" max="5143" width="6" style="123" bestFit="1" customWidth="1"/>
    <col min="5144" max="5144" width="6" style="123" customWidth="1"/>
    <col min="5145" max="5145" width="1.42578125" style="123" customWidth="1"/>
    <col min="5146" max="5148" width="5.140625" style="123" customWidth="1"/>
    <col min="5149" max="5149" width="1.42578125" style="123" customWidth="1"/>
    <col min="5150" max="5150" width="16" style="123" customWidth="1"/>
    <col min="5151" max="5151" width="6.28515625" style="123" bestFit="1" customWidth="1"/>
    <col min="5152" max="5153" width="6.140625" style="123" customWidth="1"/>
    <col min="5154" max="5154" width="1.42578125" style="123" customWidth="1"/>
    <col min="5155" max="5155" width="6.28515625" style="123" bestFit="1" customWidth="1"/>
    <col min="5156" max="5157" width="5.140625" style="123" customWidth="1"/>
    <col min="5158" max="5158" width="1.42578125" style="123" customWidth="1"/>
    <col min="5159" max="5161" width="5.140625" style="123" customWidth="1"/>
    <col min="5162" max="5162" width="1.42578125" style="123" customWidth="1"/>
    <col min="5163" max="5165" width="5.140625" style="123" customWidth="1"/>
    <col min="5166" max="5166" width="1.42578125" style="123" customWidth="1"/>
    <col min="5167" max="5169" width="5.140625" style="123" customWidth="1"/>
    <col min="5170" max="5170" width="1.42578125" style="123" customWidth="1"/>
    <col min="5171" max="5173" width="5.140625" style="123" customWidth="1"/>
    <col min="5174" max="5174" width="1.42578125" style="123" customWidth="1"/>
    <col min="5175" max="5177" width="5.140625" style="123" customWidth="1"/>
    <col min="5178" max="5376" width="11.42578125" style="123"/>
    <col min="5377" max="5377" width="16" style="123" customWidth="1"/>
    <col min="5378" max="5378" width="7" style="123" bestFit="1" customWidth="1"/>
    <col min="5379" max="5380" width="6.140625" style="123" customWidth="1"/>
    <col min="5381" max="5381" width="1.42578125" style="123" customWidth="1"/>
    <col min="5382" max="5384" width="6" style="123" bestFit="1" customWidth="1"/>
    <col min="5385" max="5385" width="1.42578125" style="123" customWidth="1"/>
    <col min="5386" max="5388" width="6" style="123" bestFit="1" customWidth="1"/>
    <col min="5389" max="5389" width="1.42578125" style="123" customWidth="1"/>
    <col min="5390" max="5392" width="6" style="123" bestFit="1" customWidth="1"/>
    <col min="5393" max="5393" width="1.42578125" style="123" customWidth="1"/>
    <col min="5394" max="5394" width="6" style="123" customWidth="1"/>
    <col min="5395" max="5395" width="6" style="123" bestFit="1" customWidth="1"/>
    <col min="5396" max="5396" width="6" style="123" customWidth="1"/>
    <col min="5397" max="5397" width="1.42578125" style="123" customWidth="1"/>
    <col min="5398" max="5399" width="6" style="123" bestFit="1" customWidth="1"/>
    <col min="5400" max="5400" width="6" style="123" customWidth="1"/>
    <col min="5401" max="5401" width="1.42578125" style="123" customWidth="1"/>
    <col min="5402" max="5404" width="5.140625" style="123" customWidth="1"/>
    <col min="5405" max="5405" width="1.42578125" style="123" customWidth="1"/>
    <col min="5406" max="5406" width="16" style="123" customWidth="1"/>
    <col min="5407" max="5407" width="6.28515625" style="123" bestFit="1" customWidth="1"/>
    <col min="5408" max="5409" width="6.140625" style="123" customWidth="1"/>
    <col min="5410" max="5410" width="1.42578125" style="123" customWidth="1"/>
    <col min="5411" max="5411" width="6.28515625" style="123" bestFit="1" customWidth="1"/>
    <col min="5412" max="5413" width="5.140625" style="123" customWidth="1"/>
    <col min="5414" max="5414" width="1.42578125" style="123" customWidth="1"/>
    <col min="5415" max="5417" width="5.140625" style="123" customWidth="1"/>
    <col min="5418" max="5418" width="1.42578125" style="123" customWidth="1"/>
    <col min="5419" max="5421" width="5.140625" style="123" customWidth="1"/>
    <col min="5422" max="5422" width="1.42578125" style="123" customWidth="1"/>
    <col min="5423" max="5425" width="5.140625" style="123" customWidth="1"/>
    <col min="5426" max="5426" width="1.42578125" style="123" customWidth="1"/>
    <col min="5427" max="5429" width="5.140625" style="123" customWidth="1"/>
    <col min="5430" max="5430" width="1.42578125" style="123" customWidth="1"/>
    <col min="5431" max="5433" width="5.140625" style="123" customWidth="1"/>
    <col min="5434" max="5632" width="11.42578125" style="123"/>
    <col min="5633" max="5633" width="16" style="123" customWidth="1"/>
    <col min="5634" max="5634" width="7" style="123" bestFit="1" customWidth="1"/>
    <col min="5635" max="5636" width="6.140625" style="123" customWidth="1"/>
    <col min="5637" max="5637" width="1.42578125" style="123" customWidth="1"/>
    <col min="5638" max="5640" width="6" style="123" bestFit="1" customWidth="1"/>
    <col min="5641" max="5641" width="1.42578125" style="123" customWidth="1"/>
    <col min="5642" max="5644" width="6" style="123" bestFit="1" customWidth="1"/>
    <col min="5645" max="5645" width="1.42578125" style="123" customWidth="1"/>
    <col min="5646" max="5648" width="6" style="123" bestFit="1" customWidth="1"/>
    <col min="5649" max="5649" width="1.42578125" style="123" customWidth="1"/>
    <col min="5650" max="5650" width="6" style="123" customWidth="1"/>
    <col min="5651" max="5651" width="6" style="123" bestFit="1" customWidth="1"/>
    <col min="5652" max="5652" width="6" style="123" customWidth="1"/>
    <col min="5653" max="5653" width="1.42578125" style="123" customWidth="1"/>
    <col min="5654" max="5655" width="6" style="123" bestFit="1" customWidth="1"/>
    <col min="5656" max="5656" width="6" style="123" customWidth="1"/>
    <col min="5657" max="5657" width="1.42578125" style="123" customWidth="1"/>
    <col min="5658" max="5660" width="5.140625" style="123" customWidth="1"/>
    <col min="5661" max="5661" width="1.42578125" style="123" customWidth="1"/>
    <col min="5662" max="5662" width="16" style="123" customWidth="1"/>
    <col min="5663" max="5663" width="6.28515625" style="123" bestFit="1" customWidth="1"/>
    <col min="5664" max="5665" width="6.140625" style="123" customWidth="1"/>
    <col min="5666" max="5666" width="1.42578125" style="123" customWidth="1"/>
    <col min="5667" max="5667" width="6.28515625" style="123" bestFit="1" customWidth="1"/>
    <col min="5668" max="5669" width="5.140625" style="123" customWidth="1"/>
    <col min="5670" max="5670" width="1.42578125" style="123" customWidth="1"/>
    <col min="5671" max="5673" width="5.140625" style="123" customWidth="1"/>
    <col min="5674" max="5674" width="1.42578125" style="123" customWidth="1"/>
    <col min="5675" max="5677" width="5.140625" style="123" customWidth="1"/>
    <col min="5678" max="5678" width="1.42578125" style="123" customWidth="1"/>
    <col min="5679" max="5681" width="5.140625" style="123" customWidth="1"/>
    <col min="5682" max="5682" width="1.42578125" style="123" customWidth="1"/>
    <col min="5683" max="5685" width="5.140625" style="123" customWidth="1"/>
    <col min="5686" max="5686" width="1.42578125" style="123" customWidth="1"/>
    <col min="5687" max="5689" width="5.140625" style="123" customWidth="1"/>
    <col min="5690" max="5888" width="11.42578125" style="123"/>
    <col min="5889" max="5889" width="16" style="123" customWidth="1"/>
    <col min="5890" max="5890" width="7" style="123" bestFit="1" customWidth="1"/>
    <col min="5891" max="5892" width="6.140625" style="123" customWidth="1"/>
    <col min="5893" max="5893" width="1.42578125" style="123" customWidth="1"/>
    <col min="5894" max="5896" width="6" style="123" bestFit="1" customWidth="1"/>
    <col min="5897" max="5897" width="1.42578125" style="123" customWidth="1"/>
    <col min="5898" max="5900" width="6" style="123" bestFit="1" customWidth="1"/>
    <col min="5901" max="5901" width="1.42578125" style="123" customWidth="1"/>
    <col min="5902" max="5904" width="6" style="123" bestFit="1" customWidth="1"/>
    <col min="5905" max="5905" width="1.42578125" style="123" customWidth="1"/>
    <col min="5906" max="5906" width="6" style="123" customWidth="1"/>
    <col min="5907" max="5907" width="6" style="123" bestFit="1" customWidth="1"/>
    <col min="5908" max="5908" width="6" style="123" customWidth="1"/>
    <col min="5909" max="5909" width="1.42578125" style="123" customWidth="1"/>
    <col min="5910" max="5911" width="6" style="123" bestFit="1" customWidth="1"/>
    <col min="5912" max="5912" width="6" style="123" customWidth="1"/>
    <col min="5913" max="5913" width="1.42578125" style="123" customWidth="1"/>
    <col min="5914" max="5916" width="5.140625" style="123" customWidth="1"/>
    <col min="5917" max="5917" width="1.42578125" style="123" customWidth="1"/>
    <col min="5918" max="5918" width="16" style="123" customWidth="1"/>
    <col min="5919" max="5919" width="6.28515625" style="123" bestFit="1" customWidth="1"/>
    <col min="5920" max="5921" width="6.140625" style="123" customWidth="1"/>
    <col min="5922" max="5922" width="1.42578125" style="123" customWidth="1"/>
    <col min="5923" max="5923" width="6.28515625" style="123" bestFit="1" customWidth="1"/>
    <col min="5924" max="5925" width="5.140625" style="123" customWidth="1"/>
    <col min="5926" max="5926" width="1.42578125" style="123" customWidth="1"/>
    <col min="5927" max="5929" width="5.140625" style="123" customWidth="1"/>
    <col min="5930" max="5930" width="1.42578125" style="123" customWidth="1"/>
    <col min="5931" max="5933" width="5.140625" style="123" customWidth="1"/>
    <col min="5934" max="5934" width="1.42578125" style="123" customWidth="1"/>
    <col min="5935" max="5937" width="5.140625" style="123" customWidth="1"/>
    <col min="5938" max="5938" width="1.42578125" style="123" customWidth="1"/>
    <col min="5939" max="5941" width="5.140625" style="123" customWidth="1"/>
    <col min="5942" max="5942" width="1.42578125" style="123" customWidth="1"/>
    <col min="5943" max="5945" width="5.140625" style="123" customWidth="1"/>
    <col min="5946" max="6144" width="11.42578125" style="123"/>
    <col min="6145" max="6145" width="16" style="123" customWidth="1"/>
    <col min="6146" max="6146" width="7" style="123" bestFit="1" customWidth="1"/>
    <col min="6147" max="6148" width="6.140625" style="123" customWidth="1"/>
    <col min="6149" max="6149" width="1.42578125" style="123" customWidth="1"/>
    <col min="6150" max="6152" width="6" style="123" bestFit="1" customWidth="1"/>
    <col min="6153" max="6153" width="1.42578125" style="123" customWidth="1"/>
    <col min="6154" max="6156" width="6" style="123" bestFit="1" customWidth="1"/>
    <col min="6157" max="6157" width="1.42578125" style="123" customWidth="1"/>
    <col min="6158" max="6160" width="6" style="123" bestFit="1" customWidth="1"/>
    <col min="6161" max="6161" width="1.42578125" style="123" customWidth="1"/>
    <col min="6162" max="6162" width="6" style="123" customWidth="1"/>
    <col min="6163" max="6163" width="6" style="123" bestFit="1" customWidth="1"/>
    <col min="6164" max="6164" width="6" style="123" customWidth="1"/>
    <col min="6165" max="6165" width="1.42578125" style="123" customWidth="1"/>
    <col min="6166" max="6167" width="6" style="123" bestFit="1" customWidth="1"/>
    <col min="6168" max="6168" width="6" style="123" customWidth="1"/>
    <col min="6169" max="6169" width="1.42578125" style="123" customWidth="1"/>
    <col min="6170" max="6172" width="5.140625" style="123" customWidth="1"/>
    <col min="6173" max="6173" width="1.42578125" style="123" customWidth="1"/>
    <col min="6174" max="6174" width="16" style="123" customWidth="1"/>
    <col min="6175" max="6175" width="6.28515625" style="123" bestFit="1" customWidth="1"/>
    <col min="6176" max="6177" width="6.140625" style="123" customWidth="1"/>
    <col min="6178" max="6178" width="1.42578125" style="123" customWidth="1"/>
    <col min="6179" max="6179" width="6.28515625" style="123" bestFit="1" customWidth="1"/>
    <col min="6180" max="6181" width="5.140625" style="123" customWidth="1"/>
    <col min="6182" max="6182" width="1.42578125" style="123" customWidth="1"/>
    <col min="6183" max="6185" width="5.140625" style="123" customWidth="1"/>
    <col min="6186" max="6186" width="1.42578125" style="123" customWidth="1"/>
    <col min="6187" max="6189" width="5.140625" style="123" customWidth="1"/>
    <col min="6190" max="6190" width="1.42578125" style="123" customWidth="1"/>
    <col min="6191" max="6193" width="5.140625" style="123" customWidth="1"/>
    <col min="6194" max="6194" width="1.42578125" style="123" customWidth="1"/>
    <col min="6195" max="6197" width="5.140625" style="123" customWidth="1"/>
    <col min="6198" max="6198" width="1.42578125" style="123" customWidth="1"/>
    <col min="6199" max="6201" width="5.140625" style="123" customWidth="1"/>
    <col min="6202" max="6400" width="11.42578125" style="123"/>
    <col min="6401" max="6401" width="16" style="123" customWidth="1"/>
    <col min="6402" max="6402" width="7" style="123" bestFit="1" customWidth="1"/>
    <col min="6403" max="6404" width="6.140625" style="123" customWidth="1"/>
    <col min="6405" max="6405" width="1.42578125" style="123" customWidth="1"/>
    <col min="6406" max="6408" width="6" style="123" bestFit="1" customWidth="1"/>
    <col min="6409" max="6409" width="1.42578125" style="123" customWidth="1"/>
    <col min="6410" max="6412" width="6" style="123" bestFit="1" customWidth="1"/>
    <col min="6413" max="6413" width="1.42578125" style="123" customWidth="1"/>
    <col min="6414" max="6416" width="6" style="123" bestFit="1" customWidth="1"/>
    <col min="6417" max="6417" width="1.42578125" style="123" customWidth="1"/>
    <col min="6418" max="6418" width="6" style="123" customWidth="1"/>
    <col min="6419" max="6419" width="6" style="123" bestFit="1" customWidth="1"/>
    <col min="6420" max="6420" width="6" style="123" customWidth="1"/>
    <col min="6421" max="6421" width="1.42578125" style="123" customWidth="1"/>
    <col min="6422" max="6423" width="6" style="123" bestFit="1" customWidth="1"/>
    <col min="6424" max="6424" width="6" style="123" customWidth="1"/>
    <col min="6425" max="6425" width="1.42578125" style="123" customWidth="1"/>
    <col min="6426" max="6428" width="5.140625" style="123" customWidth="1"/>
    <col min="6429" max="6429" width="1.42578125" style="123" customWidth="1"/>
    <col min="6430" max="6430" width="16" style="123" customWidth="1"/>
    <col min="6431" max="6431" width="6.28515625" style="123" bestFit="1" customWidth="1"/>
    <col min="6432" max="6433" width="6.140625" style="123" customWidth="1"/>
    <col min="6434" max="6434" width="1.42578125" style="123" customWidth="1"/>
    <col min="6435" max="6435" width="6.28515625" style="123" bestFit="1" customWidth="1"/>
    <col min="6436" max="6437" width="5.140625" style="123" customWidth="1"/>
    <col min="6438" max="6438" width="1.42578125" style="123" customWidth="1"/>
    <col min="6439" max="6441" width="5.140625" style="123" customWidth="1"/>
    <col min="6442" max="6442" width="1.42578125" style="123" customWidth="1"/>
    <col min="6443" max="6445" width="5.140625" style="123" customWidth="1"/>
    <col min="6446" max="6446" width="1.42578125" style="123" customWidth="1"/>
    <col min="6447" max="6449" width="5.140625" style="123" customWidth="1"/>
    <col min="6450" max="6450" width="1.42578125" style="123" customWidth="1"/>
    <col min="6451" max="6453" width="5.140625" style="123" customWidth="1"/>
    <col min="6454" max="6454" width="1.42578125" style="123" customWidth="1"/>
    <col min="6455" max="6457" width="5.140625" style="123" customWidth="1"/>
    <col min="6458" max="6656" width="11.42578125" style="123"/>
    <col min="6657" max="6657" width="16" style="123" customWidth="1"/>
    <col min="6658" max="6658" width="7" style="123" bestFit="1" customWidth="1"/>
    <col min="6659" max="6660" width="6.140625" style="123" customWidth="1"/>
    <col min="6661" max="6661" width="1.42578125" style="123" customWidth="1"/>
    <col min="6662" max="6664" width="6" style="123" bestFit="1" customWidth="1"/>
    <col min="6665" max="6665" width="1.42578125" style="123" customWidth="1"/>
    <col min="6666" max="6668" width="6" style="123" bestFit="1" customWidth="1"/>
    <col min="6669" max="6669" width="1.42578125" style="123" customWidth="1"/>
    <col min="6670" max="6672" width="6" style="123" bestFit="1" customWidth="1"/>
    <col min="6673" max="6673" width="1.42578125" style="123" customWidth="1"/>
    <col min="6674" max="6674" width="6" style="123" customWidth="1"/>
    <col min="6675" max="6675" width="6" style="123" bestFit="1" customWidth="1"/>
    <col min="6676" max="6676" width="6" style="123" customWidth="1"/>
    <col min="6677" max="6677" width="1.42578125" style="123" customWidth="1"/>
    <col min="6678" max="6679" width="6" style="123" bestFit="1" customWidth="1"/>
    <col min="6680" max="6680" width="6" style="123" customWidth="1"/>
    <col min="6681" max="6681" width="1.42578125" style="123" customWidth="1"/>
    <col min="6682" max="6684" width="5.140625" style="123" customWidth="1"/>
    <col min="6685" max="6685" width="1.42578125" style="123" customWidth="1"/>
    <col min="6686" max="6686" width="16" style="123" customWidth="1"/>
    <col min="6687" max="6687" width="6.28515625" style="123" bestFit="1" customWidth="1"/>
    <col min="6688" max="6689" width="6.140625" style="123" customWidth="1"/>
    <col min="6690" max="6690" width="1.42578125" style="123" customWidth="1"/>
    <col min="6691" max="6691" width="6.28515625" style="123" bestFit="1" customWidth="1"/>
    <col min="6692" max="6693" width="5.140625" style="123" customWidth="1"/>
    <col min="6694" max="6694" width="1.42578125" style="123" customWidth="1"/>
    <col min="6695" max="6697" width="5.140625" style="123" customWidth="1"/>
    <col min="6698" max="6698" width="1.42578125" style="123" customWidth="1"/>
    <col min="6699" max="6701" width="5.140625" style="123" customWidth="1"/>
    <col min="6702" max="6702" width="1.42578125" style="123" customWidth="1"/>
    <col min="6703" max="6705" width="5.140625" style="123" customWidth="1"/>
    <col min="6706" max="6706" width="1.42578125" style="123" customWidth="1"/>
    <col min="6707" max="6709" width="5.140625" style="123" customWidth="1"/>
    <col min="6710" max="6710" width="1.42578125" style="123" customWidth="1"/>
    <col min="6711" max="6713" width="5.140625" style="123" customWidth="1"/>
    <col min="6714" max="6912" width="11.42578125" style="123"/>
    <col min="6913" max="6913" width="16" style="123" customWidth="1"/>
    <col min="6914" max="6914" width="7" style="123" bestFit="1" customWidth="1"/>
    <col min="6915" max="6916" width="6.140625" style="123" customWidth="1"/>
    <col min="6917" max="6917" width="1.42578125" style="123" customWidth="1"/>
    <col min="6918" max="6920" width="6" style="123" bestFit="1" customWidth="1"/>
    <col min="6921" max="6921" width="1.42578125" style="123" customWidth="1"/>
    <col min="6922" max="6924" width="6" style="123" bestFit="1" customWidth="1"/>
    <col min="6925" max="6925" width="1.42578125" style="123" customWidth="1"/>
    <col min="6926" max="6928" width="6" style="123" bestFit="1" customWidth="1"/>
    <col min="6929" max="6929" width="1.42578125" style="123" customWidth="1"/>
    <col min="6930" max="6930" width="6" style="123" customWidth="1"/>
    <col min="6931" max="6931" width="6" style="123" bestFit="1" customWidth="1"/>
    <col min="6932" max="6932" width="6" style="123" customWidth="1"/>
    <col min="6933" max="6933" width="1.42578125" style="123" customWidth="1"/>
    <col min="6934" max="6935" width="6" style="123" bestFit="1" customWidth="1"/>
    <col min="6936" max="6936" width="6" style="123" customWidth="1"/>
    <col min="6937" max="6937" width="1.42578125" style="123" customWidth="1"/>
    <col min="6938" max="6940" width="5.140625" style="123" customWidth="1"/>
    <col min="6941" max="6941" width="1.42578125" style="123" customWidth="1"/>
    <col min="6942" max="6942" width="16" style="123" customWidth="1"/>
    <col min="6943" max="6943" width="6.28515625" style="123" bestFit="1" customWidth="1"/>
    <col min="6944" max="6945" width="6.140625" style="123" customWidth="1"/>
    <col min="6946" max="6946" width="1.42578125" style="123" customWidth="1"/>
    <col min="6947" max="6947" width="6.28515625" style="123" bestFit="1" customWidth="1"/>
    <col min="6948" max="6949" width="5.140625" style="123" customWidth="1"/>
    <col min="6950" max="6950" width="1.42578125" style="123" customWidth="1"/>
    <col min="6951" max="6953" width="5.140625" style="123" customWidth="1"/>
    <col min="6954" max="6954" width="1.42578125" style="123" customWidth="1"/>
    <col min="6955" max="6957" width="5.140625" style="123" customWidth="1"/>
    <col min="6958" max="6958" width="1.42578125" style="123" customWidth="1"/>
    <col min="6959" max="6961" width="5.140625" style="123" customWidth="1"/>
    <col min="6962" max="6962" width="1.42578125" style="123" customWidth="1"/>
    <col min="6963" max="6965" width="5.140625" style="123" customWidth="1"/>
    <col min="6966" max="6966" width="1.42578125" style="123" customWidth="1"/>
    <col min="6967" max="6969" width="5.140625" style="123" customWidth="1"/>
    <col min="6970" max="7168" width="11.42578125" style="123"/>
    <col min="7169" max="7169" width="16" style="123" customWidth="1"/>
    <col min="7170" max="7170" width="7" style="123" bestFit="1" customWidth="1"/>
    <col min="7171" max="7172" width="6.140625" style="123" customWidth="1"/>
    <col min="7173" max="7173" width="1.42578125" style="123" customWidth="1"/>
    <col min="7174" max="7176" width="6" style="123" bestFit="1" customWidth="1"/>
    <col min="7177" max="7177" width="1.42578125" style="123" customWidth="1"/>
    <col min="7178" max="7180" width="6" style="123" bestFit="1" customWidth="1"/>
    <col min="7181" max="7181" width="1.42578125" style="123" customWidth="1"/>
    <col min="7182" max="7184" width="6" style="123" bestFit="1" customWidth="1"/>
    <col min="7185" max="7185" width="1.42578125" style="123" customWidth="1"/>
    <col min="7186" max="7186" width="6" style="123" customWidth="1"/>
    <col min="7187" max="7187" width="6" style="123" bestFit="1" customWidth="1"/>
    <col min="7188" max="7188" width="6" style="123" customWidth="1"/>
    <col min="7189" max="7189" width="1.42578125" style="123" customWidth="1"/>
    <col min="7190" max="7191" width="6" style="123" bestFit="1" customWidth="1"/>
    <col min="7192" max="7192" width="6" style="123" customWidth="1"/>
    <col min="7193" max="7193" width="1.42578125" style="123" customWidth="1"/>
    <col min="7194" max="7196" width="5.140625" style="123" customWidth="1"/>
    <col min="7197" max="7197" width="1.42578125" style="123" customWidth="1"/>
    <col min="7198" max="7198" width="16" style="123" customWidth="1"/>
    <col min="7199" max="7199" width="6.28515625" style="123" bestFit="1" customWidth="1"/>
    <col min="7200" max="7201" width="6.140625" style="123" customWidth="1"/>
    <col min="7202" max="7202" width="1.42578125" style="123" customWidth="1"/>
    <col min="7203" max="7203" width="6.28515625" style="123" bestFit="1" customWidth="1"/>
    <col min="7204" max="7205" width="5.140625" style="123" customWidth="1"/>
    <col min="7206" max="7206" width="1.42578125" style="123" customWidth="1"/>
    <col min="7207" max="7209" width="5.140625" style="123" customWidth="1"/>
    <col min="7210" max="7210" width="1.42578125" style="123" customWidth="1"/>
    <col min="7211" max="7213" width="5.140625" style="123" customWidth="1"/>
    <col min="7214" max="7214" width="1.42578125" style="123" customWidth="1"/>
    <col min="7215" max="7217" width="5.140625" style="123" customWidth="1"/>
    <col min="7218" max="7218" width="1.42578125" style="123" customWidth="1"/>
    <col min="7219" max="7221" width="5.140625" style="123" customWidth="1"/>
    <col min="7222" max="7222" width="1.42578125" style="123" customWidth="1"/>
    <col min="7223" max="7225" width="5.140625" style="123" customWidth="1"/>
    <col min="7226" max="7424" width="11.42578125" style="123"/>
    <col min="7425" max="7425" width="16" style="123" customWidth="1"/>
    <col min="7426" max="7426" width="7" style="123" bestFit="1" customWidth="1"/>
    <col min="7427" max="7428" width="6.140625" style="123" customWidth="1"/>
    <col min="7429" max="7429" width="1.42578125" style="123" customWidth="1"/>
    <col min="7430" max="7432" width="6" style="123" bestFit="1" customWidth="1"/>
    <col min="7433" max="7433" width="1.42578125" style="123" customWidth="1"/>
    <col min="7434" max="7436" width="6" style="123" bestFit="1" customWidth="1"/>
    <col min="7437" max="7437" width="1.42578125" style="123" customWidth="1"/>
    <col min="7438" max="7440" width="6" style="123" bestFit="1" customWidth="1"/>
    <col min="7441" max="7441" width="1.42578125" style="123" customWidth="1"/>
    <col min="7442" max="7442" width="6" style="123" customWidth="1"/>
    <col min="7443" max="7443" width="6" style="123" bestFit="1" customWidth="1"/>
    <col min="7444" max="7444" width="6" style="123" customWidth="1"/>
    <col min="7445" max="7445" width="1.42578125" style="123" customWidth="1"/>
    <col min="7446" max="7447" width="6" style="123" bestFit="1" customWidth="1"/>
    <col min="7448" max="7448" width="6" style="123" customWidth="1"/>
    <col min="7449" max="7449" width="1.42578125" style="123" customWidth="1"/>
    <col min="7450" max="7452" width="5.140625" style="123" customWidth="1"/>
    <col min="7453" max="7453" width="1.42578125" style="123" customWidth="1"/>
    <col min="7454" max="7454" width="16" style="123" customWidth="1"/>
    <col min="7455" max="7455" width="6.28515625" style="123" bestFit="1" customWidth="1"/>
    <col min="7456" max="7457" width="6.140625" style="123" customWidth="1"/>
    <col min="7458" max="7458" width="1.42578125" style="123" customWidth="1"/>
    <col min="7459" max="7459" width="6.28515625" style="123" bestFit="1" customWidth="1"/>
    <col min="7460" max="7461" width="5.140625" style="123" customWidth="1"/>
    <col min="7462" max="7462" width="1.42578125" style="123" customWidth="1"/>
    <col min="7463" max="7465" width="5.140625" style="123" customWidth="1"/>
    <col min="7466" max="7466" width="1.42578125" style="123" customWidth="1"/>
    <col min="7467" max="7469" width="5.140625" style="123" customWidth="1"/>
    <col min="7470" max="7470" width="1.42578125" style="123" customWidth="1"/>
    <col min="7471" max="7473" width="5.140625" style="123" customWidth="1"/>
    <col min="7474" max="7474" width="1.42578125" style="123" customWidth="1"/>
    <col min="7475" max="7477" width="5.140625" style="123" customWidth="1"/>
    <col min="7478" max="7478" width="1.42578125" style="123" customWidth="1"/>
    <col min="7479" max="7481" width="5.140625" style="123" customWidth="1"/>
    <col min="7482" max="7680" width="11.42578125" style="123"/>
    <col min="7681" max="7681" width="16" style="123" customWidth="1"/>
    <col min="7682" max="7682" width="7" style="123" bestFit="1" customWidth="1"/>
    <col min="7683" max="7684" width="6.140625" style="123" customWidth="1"/>
    <col min="7685" max="7685" width="1.42578125" style="123" customWidth="1"/>
    <col min="7686" max="7688" width="6" style="123" bestFit="1" customWidth="1"/>
    <col min="7689" max="7689" width="1.42578125" style="123" customWidth="1"/>
    <col min="7690" max="7692" width="6" style="123" bestFit="1" customWidth="1"/>
    <col min="7693" max="7693" width="1.42578125" style="123" customWidth="1"/>
    <col min="7694" max="7696" width="6" style="123" bestFit="1" customWidth="1"/>
    <col min="7697" max="7697" width="1.42578125" style="123" customWidth="1"/>
    <col min="7698" max="7698" width="6" style="123" customWidth="1"/>
    <col min="7699" max="7699" width="6" style="123" bestFit="1" customWidth="1"/>
    <col min="7700" max="7700" width="6" style="123" customWidth="1"/>
    <col min="7701" max="7701" width="1.42578125" style="123" customWidth="1"/>
    <col min="7702" max="7703" width="6" style="123" bestFit="1" customWidth="1"/>
    <col min="7704" max="7704" width="6" style="123" customWidth="1"/>
    <col min="7705" max="7705" width="1.42578125" style="123" customWidth="1"/>
    <col min="7706" max="7708" width="5.140625" style="123" customWidth="1"/>
    <col min="7709" max="7709" width="1.42578125" style="123" customWidth="1"/>
    <col min="7710" max="7710" width="16" style="123" customWidth="1"/>
    <col min="7711" max="7711" width="6.28515625" style="123" bestFit="1" customWidth="1"/>
    <col min="7712" max="7713" width="6.140625" style="123" customWidth="1"/>
    <col min="7714" max="7714" width="1.42578125" style="123" customWidth="1"/>
    <col min="7715" max="7715" width="6.28515625" style="123" bestFit="1" customWidth="1"/>
    <col min="7716" max="7717" width="5.140625" style="123" customWidth="1"/>
    <col min="7718" max="7718" width="1.42578125" style="123" customWidth="1"/>
    <col min="7719" max="7721" width="5.140625" style="123" customWidth="1"/>
    <col min="7722" max="7722" width="1.42578125" style="123" customWidth="1"/>
    <col min="7723" max="7725" width="5.140625" style="123" customWidth="1"/>
    <col min="7726" max="7726" width="1.42578125" style="123" customWidth="1"/>
    <col min="7727" max="7729" width="5.140625" style="123" customWidth="1"/>
    <col min="7730" max="7730" width="1.42578125" style="123" customWidth="1"/>
    <col min="7731" max="7733" width="5.140625" style="123" customWidth="1"/>
    <col min="7734" max="7734" width="1.42578125" style="123" customWidth="1"/>
    <col min="7735" max="7737" width="5.140625" style="123" customWidth="1"/>
    <col min="7738" max="7936" width="11.42578125" style="123"/>
    <col min="7937" max="7937" width="16" style="123" customWidth="1"/>
    <col min="7938" max="7938" width="7" style="123" bestFit="1" customWidth="1"/>
    <col min="7939" max="7940" width="6.140625" style="123" customWidth="1"/>
    <col min="7941" max="7941" width="1.42578125" style="123" customWidth="1"/>
    <col min="7942" max="7944" width="6" style="123" bestFit="1" customWidth="1"/>
    <col min="7945" max="7945" width="1.42578125" style="123" customWidth="1"/>
    <col min="7946" max="7948" width="6" style="123" bestFit="1" customWidth="1"/>
    <col min="7949" max="7949" width="1.42578125" style="123" customWidth="1"/>
    <col min="7950" max="7952" width="6" style="123" bestFit="1" customWidth="1"/>
    <col min="7953" max="7953" width="1.42578125" style="123" customWidth="1"/>
    <col min="7954" max="7954" width="6" style="123" customWidth="1"/>
    <col min="7955" max="7955" width="6" style="123" bestFit="1" customWidth="1"/>
    <col min="7956" max="7956" width="6" style="123" customWidth="1"/>
    <col min="7957" max="7957" width="1.42578125" style="123" customWidth="1"/>
    <col min="7958" max="7959" width="6" style="123" bestFit="1" customWidth="1"/>
    <col min="7960" max="7960" width="6" style="123" customWidth="1"/>
    <col min="7961" max="7961" width="1.42578125" style="123" customWidth="1"/>
    <col min="7962" max="7964" width="5.140625" style="123" customWidth="1"/>
    <col min="7965" max="7965" width="1.42578125" style="123" customWidth="1"/>
    <col min="7966" max="7966" width="16" style="123" customWidth="1"/>
    <col min="7967" max="7967" width="6.28515625" style="123" bestFit="1" customWidth="1"/>
    <col min="7968" max="7969" width="6.140625" style="123" customWidth="1"/>
    <col min="7970" max="7970" width="1.42578125" style="123" customWidth="1"/>
    <col min="7971" max="7971" width="6.28515625" style="123" bestFit="1" customWidth="1"/>
    <col min="7972" max="7973" width="5.140625" style="123" customWidth="1"/>
    <col min="7974" max="7974" width="1.42578125" style="123" customWidth="1"/>
    <col min="7975" max="7977" width="5.140625" style="123" customWidth="1"/>
    <col min="7978" max="7978" width="1.42578125" style="123" customWidth="1"/>
    <col min="7979" max="7981" width="5.140625" style="123" customWidth="1"/>
    <col min="7982" max="7982" width="1.42578125" style="123" customWidth="1"/>
    <col min="7983" max="7985" width="5.140625" style="123" customWidth="1"/>
    <col min="7986" max="7986" width="1.42578125" style="123" customWidth="1"/>
    <col min="7987" max="7989" width="5.140625" style="123" customWidth="1"/>
    <col min="7990" max="7990" width="1.42578125" style="123" customWidth="1"/>
    <col min="7991" max="7993" width="5.140625" style="123" customWidth="1"/>
    <col min="7994" max="8192" width="11.42578125" style="123"/>
    <col min="8193" max="8193" width="16" style="123" customWidth="1"/>
    <col min="8194" max="8194" width="7" style="123" bestFit="1" customWidth="1"/>
    <col min="8195" max="8196" width="6.140625" style="123" customWidth="1"/>
    <col min="8197" max="8197" width="1.42578125" style="123" customWidth="1"/>
    <col min="8198" max="8200" width="6" style="123" bestFit="1" customWidth="1"/>
    <col min="8201" max="8201" width="1.42578125" style="123" customWidth="1"/>
    <col min="8202" max="8204" width="6" style="123" bestFit="1" customWidth="1"/>
    <col min="8205" max="8205" width="1.42578125" style="123" customWidth="1"/>
    <col min="8206" max="8208" width="6" style="123" bestFit="1" customWidth="1"/>
    <col min="8209" max="8209" width="1.42578125" style="123" customWidth="1"/>
    <col min="8210" max="8210" width="6" style="123" customWidth="1"/>
    <col min="8211" max="8211" width="6" style="123" bestFit="1" customWidth="1"/>
    <col min="8212" max="8212" width="6" style="123" customWidth="1"/>
    <col min="8213" max="8213" width="1.42578125" style="123" customWidth="1"/>
    <col min="8214" max="8215" width="6" style="123" bestFit="1" customWidth="1"/>
    <col min="8216" max="8216" width="6" style="123" customWidth="1"/>
    <col min="8217" max="8217" width="1.42578125" style="123" customWidth="1"/>
    <col min="8218" max="8220" width="5.140625" style="123" customWidth="1"/>
    <col min="8221" max="8221" width="1.42578125" style="123" customWidth="1"/>
    <col min="8222" max="8222" width="16" style="123" customWidth="1"/>
    <col min="8223" max="8223" width="6.28515625" style="123" bestFit="1" customWidth="1"/>
    <col min="8224" max="8225" width="6.140625" style="123" customWidth="1"/>
    <col min="8226" max="8226" width="1.42578125" style="123" customWidth="1"/>
    <col min="8227" max="8227" width="6.28515625" style="123" bestFit="1" customWidth="1"/>
    <col min="8228" max="8229" width="5.140625" style="123" customWidth="1"/>
    <col min="8230" max="8230" width="1.42578125" style="123" customWidth="1"/>
    <col min="8231" max="8233" width="5.140625" style="123" customWidth="1"/>
    <col min="8234" max="8234" width="1.42578125" style="123" customWidth="1"/>
    <col min="8235" max="8237" width="5.140625" style="123" customWidth="1"/>
    <col min="8238" max="8238" width="1.42578125" style="123" customWidth="1"/>
    <col min="8239" max="8241" width="5.140625" style="123" customWidth="1"/>
    <col min="8242" max="8242" width="1.42578125" style="123" customWidth="1"/>
    <col min="8243" max="8245" width="5.140625" style="123" customWidth="1"/>
    <col min="8246" max="8246" width="1.42578125" style="123" customWidth="1"/>
    <col min="8247" max="8249" width="5.140625" style="123" customWidth="1"/>
    <col min="8250" max="8448" width="11.42578125" style="123"/>
    <col min="8449" max="8449" width="16" style="123" customWidth="1"/>
    <col min="8450" max="8450" width="7" style="123" bestFit="1" customWidth="1"/>
    <col min="8451" max="8452" width="6.140625" style="123" customWidth="1"/>
    <col min="8453" max="8453" width="1.42578125" style="123" customWidth="1"/>
    <col min="8454" max="8456" width="6" style="123" bestFit="1" customWidth="1"/>
    <col min="8457" max="8457" width="1.42578125" style="123" customWidth="1"/>
    <col min="8458" max="8460" width="6" style="123" bestFit="1" customWidth="1"/>
    <col min="8461" max="8461" width="1.42578125" style="123" customWidth="1"/>
    <col min="8462" max="8464" width="6" style="123" bestFit="1" customWidth="1"/>
    <col min="8465" max="8465" width="1.42578125" style="123" customWidth="1"/>
    <col min="8466" max="8466" width="6" style="123" customWidth="1"/>
    <col min="8467" max="8467" width="6" style="123" bestFit="1" customWidth="1"/>
    <col min="8468" max="8468" width="6" style="123" customWidth="1"/>
    <col min="8469" max="8469" width="1.42578125" style="123" customWidth="1"/>
    <col min="8470" max="8471" width="6" style="123" bestFit="1" customWidth="1"/>
    <col min="8472" max="8472" width="6" style="123" customWidth="1"/>
    <col min="8473" max="8473" width="1.42578125" style="123" customWidth="1"/>
    <col min="8474" max="8476" width="5.140625" style="123" customWidth="1"/>
    <col min="8477" max="8477" width="1.42578125" style="123" customWidth="1"/>
    <col min="8478" max="8478" width="16" style="123" customWidth="1"/>
    <col min="8479" max="8479" width="6.28515625" style="123" bestFit="1" customWidth="1"/>
    <col min="8480" max="8481" width="6.140625" style="123" customWidth="1"/>
    <col min="8482" max="8482" width="1.42578125" style="123" customWidth="1"/>
    <col min="8483" max="8483" width="6.28515625" style="123" bestFit="1" customWidth="1"/>
    <col min="8484" max="8485" width="5.140625" style="123" customWidth="1"/>
    <col min="8486" max="8486" width="1.42578125" style="123" customWidth="1"/>
    <col min="8487" max="8489" width="5.140625" style="123" customWidth="1"/>
    <col min="8490" max="8490" width="1.42578125" style="123" customWidth="1"/>
    <col min="8491" max="8493" width="5.140625" style="123" customWidth="1"/>
    <col min="8494" max="8494" width="1.42578125" style="123" customWidth="1"/>
    <col min="8495" max="8497" width="5.140625" style="123" customWidth="1"/>
    <col min="8498" max="8498" width="1.42578125" style="123" customWidth="1"/>
    <col min="8499" max="8501" width="5.140625" style="123" customWidth="1"/>
    <col min="8502" max="8502" width="1.42578125" style="123" customWidth="1"/>
    <col min="8503" max="8505" width="5.140625" style="123" customWidth="1"/>
    <col min="8506" max="8704" width="11.42578125" style="123"/>
    <col min="8705" max="8705" width="16" style="123" customWidth="1"/>
    <col min="8706" max="8706" width="7" style="123" bestFit="1" customWidth="1"/>
    <col min="8707" max="8708" width="6.140625" style="123" customWidth="1"/>
    <col min="8709" max="8709" width="1.42578125" style="123" customWidth="1"/>
    <col min="8710" max="8712" width="6" style="123" bestFit="1" customWidth="1"/>
    <col min="8713" max="8713" width="1.42578125" style="123" customWidth="1"/>
    <col min="8714" max="8716" width="6" style="123" bestFit="1" customWidth="1"/>
    <col min="8717" max="8717" width="1.42578125" style="123" customWidth="1"/>
    <col min="8718" max="8720" width="6" style="123" bestFit="1" customWidth="1"/>
    <col min="8721" max="8721" width="1.42578125" style="123" customWidth="1"/>
    <col min="8722" max="8722" width="6" style="123" customWidth="1"/>
    <col min="8723" max="8723" width="6" style="123" bestFit="1" customWidth="1"/>
    <col min="8724" max="8724" width="6" style="123" customWidth="1"/>
    <col min="8725" max="8725" width="1.42578125" style="123" customWidth="1"/>
    <col min="8726" max="8727" width="6" style="123" bestFit="1" customWidth="1"/>
    <col min="8728" max="8728" width="6" style="123" customWidth="1"/>
    <col min="8729" max="8729" width="1.42578125" style="123" customWidth="1"/>
    <col min="8730" max="8732" width="5.140625" style="123" customWidth="1"/>
    <col min="8733" max="8733" width="1.42578125" style="123" customWidth="1"/>
    <col min="8734" max="8734" width="16" style="123" customWidth="1"/>
    <col min="8735" max="8735" width="6.28515625" style="123" bestFit="1" customWidth="1"/>
    <col min="8736" max="8737" width="6.140625" style="123" customWidth="1"/>
    <col min="8738" max="8738" width="1.42578125" style="123" customWidth="1"/>
    <col min="8739" max="8739" width="6.28515625" style="123" bestFit="1" customWidth="1"/>
    <col min="8740" max="8741" width="5.140625" style="123" customWidth="1"/>
    <col min="8742" max="8742" width="1.42578125" style="123" customWidth="1"/>
    <col min="8743" max="8745" width="5.140625" style="123" customWidth="1"/>
    <col min="8746" max="8746" width="1.42578125" style="123" customWidth="1"/>
    <col min="8747" max="8749" width="5.140625" style="123" customWidth="1"/>
    <col min="8750" max="8750" width="1.42578125" style="123" customWidth="1"/>
    <col min="8751" max="8753" width="5.140625" style="123" customWidth="1"/>
    <col min="8754" max="8754" width="1.42578125" style="123" customWidth="1"/>
    <col min="8755" max="8757" width="5.140625" style="123" customWidth="1"/>
    <col min="8758" max="8758" width="1.42578125" style="123" customWidth="1"/>
    <col min="8759" max="8761" width="5.140625" style="123" customWidth="1"/>
    <col min="8762" max="8960" width="11.42578125" style="123"/>
    <col min="8961" max="8961" width="16" style="123" customWidth="1"/>
    <col min="8962" max="8962" width="7" style="123" bestFit="1" customWidth="1"/>
    <col min="8963" max="8964" width="6.140625" style="123" customWidth="1"/>
    <col min="8965" max="8965" width="1.42578125" style="123" customWidth="1"/>
    <col min="8966" max="8968" width="6" style="123" bestFit="1" customWidth="1"/>
    <col min="8969" max="8969" width="1.42578125" style="123" customWidth="1"/>
    <col min="8970" max="8972" width="6" style="123" bestFit="1" customWidth="1"/>
    <col min="8973" max="8973" width="1.42578125" style="123" customWidth="1"/>
    <col min="8974" max="8976" width="6" style="123" bestFit="1" customWidth="1"/>
    <col min="8977" max="8977" width="1.42578125" style="123" customWidth="1"/>
    <col min="8978" max="8978" width="6" style="123" customWidth="1"/>
    <col min="8979" max="8979" width="6" style="123" bestFit="1" customWidth="1"/>
    <col min="8980" max="8980" width="6" style="123" customWidth="1"/>
    <col min="8981" max="8981" width="1.42578125" style="123" customWidth="1"/>
    <col min="8982" max="8983" width="6" style="123" bestFit="1" customWidth="1"/>
    <col min="8984" max="8984" width="6" style="123" customWidth="1"/>
    <col min="8985" max="8985" width="1.42578125" style="123" customWidth="1"/>
    <col min="8986" max="8988" width="5.140625" style="123" customWidth="1"/>
    <col min="8989" max="8989" width="1.42578125" style="123" customWidth="1"/>
    <col min="8990" max="8990" width="16" style="123" customWidth="1"/>
    <col min="8991" max="8991" width="6.28515625" style="123" bestFit="1" customWidth="1"/>
    <col min="8992" max="8993" width="6.140625" style="123" customWidth="1"/>
    <col min="8994" max="8994" width="1.42578125" style="123" customWidth="1"/>
    <col min="8995" max="8995" width="6.28515625" style="123" bestFit="1" customWidth="1"/>
    <col min="8996" max="8997" width="5.140625" style="123" customWidth="1"/>
    <col min="8998" max="8998" width="1.42578125" style="123" customWidth="1"/>
    <col min="8999" max="9001" width="5.140625" style="123" customWidth="1"/>
    <col min="9002" max="9002" width="1.42578125" style="123" customWidth="1"/>
    <col min="9003" max="9005" width="5.140625" style="123" customWidth="1"/>
    <col min="9006" max="9006" width="1.42578125" style="123" customWidth="1"/>
    <col min="9007" max="9009" width="5.140625" style="123" customWidth="1"/>
    <col min="9010" max="9010" width="1.42578125" style="123" customWidth="1"/>
    <col min="9011" max="9013" width="5.140625" style="123" customWidth="1"/>
    <col min="9014" max="9014" width="1.42578125" style="123" customWidth="1"/>
    <col min="9015" max="9017" width="5.140625" style="123" customWidth="1"/>
    <col min="9018" max="9216" width="11.42578125" style="123"/>
    <col min="9217" max="9217" width="16" style="123" customWidth="1"/>
    <col min="9218" max="9218" width="7" style="123" bestFit="1" customWidth="1"/>
    <col min="9219" max="9220" width="6.140625" style="123" customWidth="1"/>
    <col min="9221" max="9221" width="1.42578125" style="123" customWidth="1"/>
    <col min="9222" max="9224" width="6" style="123" bestFit="1" customWidth="1"/>
    <col min="9225" max="9225" width="1.42578125" style="123" customWidth="1"/>
    <col min="9226" max="9228" width="6" style="123" bestFit="1" customWidth="1"/>
    <col min="9229" max="9229" width="1.42578125" style="123" customWidth="1"/>
    <col min="9230" max="9232" width="6" style="123" bestFit="1" customWidth="1"/>
    <col min="9233" max="9233" width="1.42578125" style="123" customWidth="1"/>
    <col min="9234" max="9234" width="6" style="123" customWidth="1"/>
    <col min="9235" max="9235" width="6" style="123" bestFit="1" customWidth="1"/>
    <col min="9236" max="9236" width="6" style="123" customWidth="1"/>
    <col min="9237" max="9237" width="1.42578125" style="123" customWidth="1"/>
    <col min="9238" max="9239" width="6" style="123" bestFit="1" customWidth="1"/>
    <col min="9240" max="9240" width="6" style="123" customWidth="1"/>
    <col min="9241" max="9241" width="1.42578125" style="123" customWidth="1"/>
    <col min="9242" max="9244" width="5.140625" style="123" customWidth="1"/>
    <col min="9245" max="9245" width="1.42578125" style="123" customWidth="1"/>
    <col min="9246" max="9246" width="16" style="123" customWidth="1"/>
    <col min="9247" max="9247" width="6.28515625" style="123" bestFit="1" customWidth="1"/>
    <col min="9248" max="9249" width="6.140625" style="123" customWidth="1"/>
    <col min="9250" max="9250" width="1.42578125" style="123" customWidth="1"/>
    <col min="9251" max="9251" width="6.28515625" style="123" bestFit="1" customWidth="1"/>
    <col min="9252" max="9253" width="5.140625" style="123" customWidth="1"/>
    <col min="9254" max="9254" width="1.42578125" style="123" customWidth="1"/>
    <col min="9255" max="9257" width="5.140625" style="123" customWidth="1"/>
    <col min="9258" max="9258" width="1.42578125" style="123" customWidth="1"/>
    <col min="9259" max="9261" width="5.140625" style="123" customWidth="1"/>
    <col min="9262" max="9262" width="1.42578125" style="123" customWidth="1"/>
    <col min="9263" max="9265" width="5.140625" style="123" customWidth="1"/>
    <col min="9266" max="9266" width="1.42578125" style="123" customWidth="1"/>
    <col min="9267" max="9269" width="5.140625" style="123" customWidth="1"/>
    <col min="9270" max="9270" width="1.42578125" style="123" customWidth="1"/>
    <col min="9271" max="9273" width="5.140625" style="123" customWidth="1"/>
    <col min="9274" max="9472" width="11.42578125" style="123"/>
    <col min="9473" max="9473" width="16" style="123" customWidth="1"/>
    <col min="9474" max="9474" width="7" style="123" bestFit="1" customWidth="1"/>
    <col min="9475" max="9476" width="6.140625" style="123" customWidth="1"/>
    <col min="9477" max="9477" width="1.42578125" style="123" customWidth="1"/>
    <col min="9478" max="9480" width="6" style="123" bestFit="1" customWidth="1"/>
    <col min="9481" max="9481" width="1.42578125" style="123" customWidth="1"/>
    <col min="9482" max="9484" width="6" style="123" bestFit="1" customWidth="1"/>
    <col min="9485" max="9485" width="1.42578125" style="123" customWidth="1"/>
    <col min="9486" max="9488" width="6" style="123" bestFit="1" customWidth="1"/>
    <col min="9489" max="9489" width="1.42578125" style="123" customWidth="1"/>
    <col min="9490" max="9490" width="6" style="123" customWidth="1"/>
    <col min="9491" max="9491" width="6" style="123" bestFit="1" customWidth="1"/>
    <col min="9492" max="9492" width="6" style="123" customWidth="1"/>
    <col min="9493" max="9493" width="1.42578125" style="123" customWidth="1"/>
    <col min="9494" max="9495" width="6" style="123" bestFit="1" customWidth="1"/>
    <col min="9496" max="9496" width="6" style="123" customWidth="1"/>
    <col min="9497" max="9497" width="1.42578125" style="123" customWidth="1"/>
    <col min="9498" max="9500" width="5.140625" style="123" customWidth="1"/>
    <col min="9501" max="9501" width="1.42578125" style="123" customWidth="1"/>
    <col min="9502" max="9502" width="16" style="123" customWidth="1"/>
    <col min="9503" max="9503" width="6.28515625" style="123" bestFit="1" customWidth="1"/>
    <col min="9504" max="9505" width="6.140625" style="123" customWidth="1"/>
    <col min="9506" max="9506" width="1.42578125" style="123" customWidth="1"/>
    <col min="9507" max="9507" width="6.28515625" style="123" bestFit="1" customWidth="1"/>
    <col min="9508" max="9509" width="5.140625" style="123" customWidth="1"/>
    <col min="9510" max="9510" width="1.42578125" style="123" customWidth="1"/>
    <col min="9511" max="9513" width="5.140625" style="123" customWidth="1"/>
    <col min="9514" max="9514" width="1.42578125" style="123" customWidth="1"/>
    <col min="9515" max="9517" width="5.140625" style="123" customWidth="1"/>
    <col min="9518" max="9518" width="1.42578125" style="123" customWidth="1"/>
    <col min="9519" max="9521" width="5.140625" style="123" customWidth="1"/>
    <col min="9522" max="9522" width="1.42578125" style="123" customWidth="1"/>
    <col min="9523" max="9525" width="5.140625" style="123" customWidth="1"/>
    <col min="9526" max="9526" width="1.42578125" style="123" customWidth="1"/>
    <col min="9527" max="9529" width="5.140625" style="123" customWidth="1"/>
    <col min="9530" max="9728" width="11.42578125" style="123"/>
    <col min="9729" max="9729" width="16" style="123" customWidth="1"/>
    <col min="9730" max="9730" width="7" style="123" bestFit="1" customWidth="1"/>
    <col min="9731" max="9732" width="6.140625" style="123" customWidth="1"/>
    <col min="9733" max="9733" width="1.42578125" style="123" customWidth="1"/>
    <col min="9734" max="9736" width="6" style="123" bestFit="1" customWidth="1"/>
    <col min="9737" max="9737" width="1.42578125" style="123" customWidth="1"/>
    <col min="9738" max="9740" width="6" style="123" bestFit="1" customWidth="1"/>
    <col min="9741" max="9741" width="1.42578125" style="123" customWidth="1"/>
    <col min="9742" max="9744" width="6" style="123" bestFit="1" customWidth="1"/>
    <col min="9745" max="9745" width="1.42578125" style="123" customWidth="1"/>
    <col min="9746" max="9746" width="6" style="123" customWidth="1"/>
    <col min="9747" max="9747" width="6" style="123" bestFit="1" customWidth="1"/>
    <col min="9748" max="9748" width="6" style="123" customWidth="1"/>
    <col min="9749" max="9749" width="1.42578125" style="123" customWidth="1"/>
    <col min="9750" max="9751" width="6" style="123" bestFit="1" customWidth="1"/>
    <col min="9752" max="9752" width="6" style="123" customWidth="1"/>
    <col min="9753" max="9753" width="1.42578125" style="123" customWidth="1"/>
    <col min="9754" max="9756" width="5.140625" style="123" customWidth="1"/>
    <col min="9757" max="9757" width="1.42578125" style="123" customWidth="1"/>
    <col min="9758" max="9758" width="16" style="123" customWidth="1"/>
    <col min="9759" max="9759" width="6.28515625" style="123" bestFit="1" customWidth="1"/>
    <col min="9760" max="9761" width="6.140625" style="123" customWidth="1"/>
    <col min="9762" max="9762" width="1.42578125" style="123" customWidth="1"/>
    <col min="9763" max="9763" width="6.28515625" style="123" bestFit="1" customWidth="1"/>
    <col min="9764" max="9765" width="5.140625" style="123" customWidth="1"/>
    <col min="9766" max="9766" width="1.42578125" style="123" customWidth="1"/>
    <col min="9767" max="9769" width="5.140625" style="123" customWidth="1"/>
    <col min="9770" max="9770" width="1.42578125" style="123" customWidth="1"/>
    <col min="9771" max="9773" width="5.140625" style="123" customWidth="1"/>
    <col min="9774" max="9774" width="1.42578125" style="123" customWidth="1"/>
    <col min="9775" max="9777" width="5.140625" style="123" customWidth="1"/>
    <col min="9778" max="9778" width="1.42578125" style="123" customWidth="1"/>
    <col min="9779" max="9781" width="5.140625" style="123" customWidth="1"/>
    <col min="9782" max="9782" width="1.42578125" style="123" customWidth="1"/>
    <col min="9783" max="9785" width="5.140625" style="123" customWidth="1"/>
    <col min="9786" max="9984" width="11.42578125" style="123"/>
    <col min="9985" max="9985" width="16" style="123" customWidth="1"/>
    <col min="9986" max="9986" width="7" style="123" bestFit="1" customWidth="1"/>
    <col min="9987" max="9988" width="6.140625" style="123" customWidth="1"/>
    <col min="9989" max="9989" width="1.42578125" style="123" customWidth="1"/>
    <col min="9990" max="9992" width="6" style="123" bestFit="1" customWidth="1"/>
    <col min="9993" max="9993" width="1.42578125" style="123" customWidth="1"/>
    <col min="9994" max="9996" width="6" style="123" bestFit="1" customWidth="1"/>
    <col min="9997" max="9997" width="1.42578125" style="123" customWidth="1"/>
    <col min="9998" max="10000" width="6" style="123" bestFit="1" customWidth="1"/>
    <col min="10001" max="10001" width="1.42578125" style="123" customWidth="1"/>
    <col min="10002" max="10002" width="6" style="123" customWidth="1"/>
    <col min="10003" max="10003" width="6" style="123" bestFit="1" customWidth="1"/>
    <col min="10004" max="10004" width="6" style="123" customWidth="1"/>
    <col min="10005" max="10005" width="1.42578125" style="123" customWidth="1"/>
    <col min="10006" max="10007" width="6" style="123" bestFit="1" customWidth="1"/>
    <col min="10008" max="10008" width="6" style="123" customWidth="1"/>
    <col min="10009" max="10009" width="1.42578125" style="123" customWidth="1"/>
    <col min="10010" max="10012" width="5.140625" style="123" customWidth="1"/>
    <col min="10013" max="10013" width="1.42578125" style="123" customWidth="1"/>
    <col min="10014" max="10014" width="16" style="123" customWidth="1"/>
    <col min="10015" max="10015" width="6.28515625" style="123" bestFit="1" customWidth="1"/>
    <col min="10016" max="10017" width="6.140625" style="123" customWidth="1"/>
    <col min="10018" max="10018" width="1.42578125" style="123" customWidth="1"/>
    <col min="10019" max="10019" width="6.28515625" style="123" bestFit="1" customWidth="1"/>
    <col min="10020" max="10021" width="5.140625" style="123" customWidth="1"/>
    <col min="10022" max="10022" width="1.42578125" style="123" customWidth="1"/>
    <col min="10023" max="10025" width="5.140625" style="123" customWidth="1"/>
    <col min="10026" max="10026" width="1.42578125" style="123" customWidth="1"/>
    <col min="10027" max="10029" width="5.140625" style="123" customWidth="1"/>
    <col min="10030" max="10030" width="1.42578125" style="123" customWidth="1"/>
    <col min="10031" max="10033" width="5.140625" style="123" customWidth="1"/>
    <col min="10034" max="10034" width="1.42578125" style="123" customWidth="1"/>
    <col min="10035" max="10037" width="5.140625" style="123" customWidth="1"/>
    <col min="10038" max="10038" width="1.42578125" style="123" customWidth="1"/>
    <col min="10039" max="10041" width="5.140625" style="123" customWidth="1"/>
    <col min="10042" max="10240" width="11.42578125" style="123"/>
    <col min="10241" max="10241" width="16" style="123" customWidth="1"/>
    <col min="10242" max="10242" width="7" style="123" bestFit="1" customWidth="1"/>
    <col min="10243" max="10244" width="6.140625" style="123" customWidth="1"/>
    <col min="10245" max="10245" width="1.42578125" style="123" customWidth="1"/>
    <col min="10246" max="10248" width="6" style="123" bestFit="1" customWidth="1"/>
    <col min="10249" max="10249" width="1.42578125" style="123" customWidth="1"/>
    <col min="10250" max="10252" width="6" style="123" bestFit="1" customWidth="1"/>
    <col min="10253" max="10253" width="1.42578125" style="123" customWidth="1"/>
    <col min="10254" max="10256" width="6" style="123" bestFit="1" customWidth="1"/>
    <col min="10257" max="10257" width="1.42578125" style="123" customWidth="1"/>
    <col min="10258" max="10258" width="6" style="123" customWidth="1"/>
    <col min="10259" max="10259" width="6" style="123" bestFit="1" customWidth="1"/>
    <col min="10260" max="10260" width="6" style="123" customWidth="1"/>
    <col min="10261" max="10261" width="1.42578125" style="123" customWidth="1"/>
    <col min="10262" max="10263" width="6" style="123" bestFit="1" customWidth="1"/>
    <col min="10264" max="10264" width="6" style="123" customWidth="1"/>
    <col min="10265" max="10265" width="1.42578125" style="123" customWidth="1"/>
    <col min="10266" max="10268" width="5.140625" style="123" customWidth="1"/>
    <col min="10269" max="10269" width="1.42578125" style="123" customWidth="1"/>
    <col min="10270" max="10270" width="16" style="123" customWidth="1"/>
    <col min="10271" max="10271" width="6.28515625" style="123" bestFit="1" customWidth="1"/>
    <col min="10272" max="10273" width="6.140625" style="123" customWidth="1"/>
    <col min="10274" max="10274" width="1.42578125" style="123" customWidth="1"/>
    <col min="10275" max="10275" width="6.28515625" style="123" bestFit="1" customWidth="1"/>
    <col min="10276" max="10277" width="5.140625" style="123" customWidth="1"/>
    <col min="10278" max="10278" width="1.42578125" style="123" customWidth="1"/>
    <col min="10279" max="10281" width="5.140625" style="123" customWidth="1"/>
    <col min="10282" max="10282" width="1.42578125" style="123" customWidth="1"/>
    <col min="10283" max="10285" width="5.140625" style="123" customWidth="1"/>
    <col min="10286" max="10286" width="1.42578125" style="123" customWidth="1"/>
    <col min="10287" max="10289" width="5.140625" style="123" customWidth="1"/>
    <col min="10290" max="10290" width="1.42578125" style="123" customWidth="1"/>
    <col min="10291" max="10293" width="5.140625" style="123" customWidth="1"/>
    <col min="10294" max="10294" width="1.42578125" style="123" customWidth="1"/>
    <col min="10295" max="10297" width="5.140625" style="123" customWidth="1"/>
    <col min="10298" max="10496" width="11.42578125" style="123"/>
    <col min="10497" max="10497" width="16" style="123" customWidth="1"/>
    <col min="10498" max="10498" width="7" style="123" bestFit="1" customWidth="1"/>
    <col min="10499" max="10500" width="6.140625" style="123" customWidth="1"/>
    <col min="10501" max="10501" width="1.42578125" style="123" customWidth="1"/>
    <col min="10502" max="10504" width="6" style="123" bestFit="1" customWidth="1"/>
    <col min="10505" max="10505" width="1.42578125" style="123" customWidth="1"/>
    <col min="10506" max="10508" width="6" style="123" bestFit="1" customWidth="1"/>
    <col min="10509" max="10509" width="1.42578125" style="123" customWidth="1"/>
    <col min="10510" max="10512" width="6" style="123" bestFit="1" customWidth="1"/>
    <col min="10513" max="10513" width="1.42578125" style="123" customWidth="1"/>
    <col min="10514" max="10514" width="6" style="123" customWidth="1"/>
    <col min="10515" max="10515" width="6" style="123" bestFit="1" customWidth="1"/>
    <col min="10516" max="10516" width="6" style="123" customWidth="1"/>
    <col min="10517" max="10517" width="1.42578125" style="123" customWidth="1"/>
    <col min="10518" max="10519" width="6" style="123" bestFit="1" customWidth="1"/>
    <col min="10520" max="10520" width="6" style="123" customWidth="1"/>
    <col min="10521" max="10521" width="1.42578125" style="123" customWidth="1"/>
    <col min="10522" max="10524" width="5.140625" style="123" customWidth="1"/>
    <col min="10525" max="10525" width="1.42578125" style="123" customWidth="1"/>
    <col min="10526" max="10526" width="16" style="123" customWidth="1"/>
    <col min="10527" max="10527" width="6.28515625" style="123" bestFit="1" customWidth="1"/>
    <col min="10528" max="10529" width="6.140625" style="123" customWidth="1"/>
    <col min="10530" max="10530" width="1.42578125" style="123" customWidth="1"/>
    <col min="10531" max="10531" width="6.28515625" style="123" bestFit="1" customWidth="1"/>
    <col min="10532" max="10533" width="5.140625" style="123" customWidth="1"/>
    <col min="10534" max="10534" width="1.42578125" style="123" customWidth="1"/>
    <col min="10535" max="10537" width="5.140625" style="123" customWidth="1"/>
    <col min="10538" max="10538" width="1.42578125" style="123" customWidth="1"/>
    <col min="10539" max="10541" width="5.140625" style="123" customWidth="1"/>
    <col min="10542" max="10542" width="1.42578125" style="123" customWidth="1"/>
    <col min="10543" max="10545" width="5.140625" style="123" customWidth="1"/>
    <col min="10546" max="10546" width="1.42578125" style="123" customWidth="1"/>
    <col min="10547" max="10549" width="5.140625" style="123" customWidth="1"/>
    <col min="10550" max="10550" width="1.42578125" style="123" customWidth="1"/>
    <col min="10551" max="10553" width="5.140625" style="123" customWidth="1"/>
    <col min="10554" max="10752" width="11.42578125" style="123"/>
    <col min="10753" max="10753" width="16" style="123" customWidth="1"/>
    <col min="10754" max="10754" width="7" style="123" bestFit="1" customWidth="1"/>
    <col min="10755" max="10756" width="6.140625" style="123" customWidth="1"/>
    <col min="10757" max="10757" width="1.42578125" style="123" customWidth="1"/>
    <col min="10758" max="10760" width="6" style="123" bestFit="1" customWidth="1"/>
    <col min="10761" max="10761" width="1.42578125" style="123" customWidth="1"/>
    <col min="10762" max="10764" width="6" style="123" bestFit="1" customWidth="1"/>
    <col min="10765" max="10765" width="1.42578125" style="123" customWidth="1"/>
    <col min="10766" max="10768" width="6" style="123" bestFit="1" customWidth="1"/>
    <col min="10769" max="10769" width="1.42578125" style="123" customWidth="1"/>
    <col min="10770" max="10770" width="6" style="123" customWidth="1"/>
    <col min="10771" max="10771" width="6" style="123" bestFit="1" customWidth="1"/>
    <col min="10772" max="10772" width="6" style="123" customWidth="1"/>
    <col min="10773" max="10773" width="1.42578125" style="123" customWidth="1"/>
    <col min="10774" max="10775" width="6" style="123" bestFit="1" customWidth="1"/>
    <col min="10776" max="10776" width="6" style="123" customWidth="1"/>
    <col min="10777" max="10777" width="1.42578125" style="123" customWidth="1"/>
    <col min="10778" max="10780" width="5.140625" style="123" customWidth="1"/>
    <col min="10781" max="10781" width="1.42578125" style="123" customWidth="1"/>
    <col min="10782" max="10782" width="16" style="123" customWidth="1"/>
    <col min="10783" max="10783" width="6.28515625" style="123" bestFit="1" customWidth="1"/>
    <col min="10784" max="10785" width="6.140625" style="123" customWidth="1"/>
    <col min="10786" max="10786" width="1.42578125" style="123" customWidth="1"/>
    <col min="10787" max="10787" width="6.28515625" style="123" bestFit="1" customWidth="1"/>
    <col min="10788" max="10789" width="5.140625" style="123" customWidth="1"/>
    <col min="10790" max="10790" width="1.42578125" style="123" customWidth="1"/>
    <col min="10791" max="10793" width="5.140625" style="123" customWidth="1"/>
    <col min="10794" max="10794" width="1.42578125" style="123" customWidth="1"/>
    <col min="10795" max="10797" width="5.140625" style="123" customWidth="1"/>
    <col min="10798" max="10798" width="1.42578125" style="123" customWidth="1"/>
    <col min="10799" max="10801" width="5.140625" style="123" customWidth="1"/>
    <col min="10802" max="10802" width="1.42578125" style="123" customWidth="1"/>
    <col min="10803" max="10805" width="5.140625" style="123" customWidth="1"/>
    <col min="10806" max="10806" width="1.42578125" style="123" customWidth="1"/>
    <col min="10807" max="10809" width="5.140625" style="123" customWidth="1"/>
    <col min="10810" max="11008" width="11.42578125" style="123"/>
    <col min="11009" max="11009" width="16" style="123" customWidth="1"/>
    <col min="11010" max="11010" width="7" style="123" bestFit="1" customWidth="1"/>
    <col min="11011" max="11012" width="6.140625" style="123" customWidth="1"/>
    <col min="11013" max="11013" width="1.42578125" style="123" customWidth="1"/>
    <col min="11014" max="11016" width="6" style="123" bestFit="1" customWidth="1"/>
    <col min="11017" max="11017" width="1.42578125" style="123" customWidth="1"/>
    <col min="11018" max="11020" width="6" style="123" bestFit="1" customWidth="1"/>
    <col min="11021" max="11021" width="1.42578125" style="123" customWidth="1"/>
    <col min="11022" max="11024" width="6" style="123" bestFit="1" customWidth="1"/>
    <col min="11025" max="11025" width="1.42578125" style="123" customWidth="1"/>
    <col min="11026" max="11026" width="6" style="123" customWidth="1"/>
    <col min="11027" max="11027" width="6" style="123" bestFit="1" customWidth="1"/>
    <col min="11028" max="11028" width="6" style="123" customWidth="1"/>
    <col min="11029" max="11029" width="1.42578125" style="123" customWidth="1"/>
    <col min="11030" max="11031" width="6" style="123" bestFit="1" customWidth="1"/>
    <col min="11032" max="11032" width="6" style="123" customWidth="1"/>
    <col min="11033" max="11033" width="1.42578125" style="123" customWidth="1"/>
    <col min="11034" max="11036" width="5.140625" style="123" customWidth="1"/>
    <col min="11037" max="11037" width="1.42578125" style="123" customWidth="1"/>
    <col min="11038" max="11038" width="16" style="123" customWidth="1"/>
    <col min="11039" max="11039" width="6.28515625" style="123" bestFit="1" customWidth="1"/>
    <col min="11040" max="11041" width="6.140625" style="123" customWidth="1"/>
    <col min="11042" max="11042" width="1.42578125" style="123" customWidth="1"/>
    <col min="11043" max="11043" width="6.28515625" style="123" bestFit="1" customWidth="1"/>
    <col min="11044" max="11045" width="5.140625" style="123" customWidth="1"/>
    <col min="11046" max="11046" width="1.42578125" style="123" customWidth="1"/>
    <col min="11047" max="11049" width="5.140625" style="123" customWidth="1"/>
    <col min="11050" max="11050" width="1.42578125" style="123" customWidth="1"/>
    <col min="11051" max="11053" width="5.140625" style="123" customWidth="1"/>
    <col min="11054" max="11054" width="1.42578125" style="123" customWidth="1"/>
    <col min="11055" max="11057" width="5.140625" style="123" customWidth="1"/>
    <col min="11058" max="11058" width="1.42578125" style="123" customWidth="1"/>
    <col min="11059" max="11061" width="5.140625" style="123" customWidth="1"/>
    <col min="11062" max="11062" width="1.42578125" style="123" customWidth="1"/>
    <col min="11063" max="11065" width="5.140625" style="123" customWidth="1"/>
    <col min="11066" max="11264" width="11.42578125" style="123"/>
    <col min="11265" max="11265" width="16" style="123" customWidth="1"/>
    <col min="11266" max="11266" width="7" style="123" bestFit="1" customWidth="1"/>
    <col min="11267" max="11268" width="6.140625" style="123" customWidth="1"/>
    <col min="11269" max="11269" width="1.42578125" style="123" customWidth="1"/>
    <col min="11270" max="11272" width="6" style="123" bestFit="1" customWidth="1"/>
    <col min="11273" max="11273" width="1.42578125" style="123" customWidth="1"/>
    <col min="11274" max="11276" width="6" style="123" bestFit="1" customWidth="1"/>
    <col min="11277" max="11277" width="1.42578125" style="123" customWidth="1"/>
    <col min="11278" max="11280" width="6" style="123" bestFit="1" customWidth="1"/>
    <col min="11281" max="11281" width="1.42578125" style="123" customWidth="1"/>
    <col min="11282" max="11282" width="6" style="123" customWidth="1"/>
    <col min="11283" max="11283" width="6" style="123" bestFit="1" customWidth="1"/>
    <col min="11284" max="11284" width="6" style="123" customWidth="1"/>
    <col min="11285" max="11285" width="1.42578125" style="123" customWidth="1"/>
    <col min="11286" max="11287" width="6" style="123" bestFit="1" customWidth="1"/>
    <col min="11288" max="11288" width="6" style="123" customWidth="1"/>
    <col min="11289" max="11289" width="1.42578125" style="123" customWidth="1"/>
    <col min="11290" max="11292" width="5.140625" style="123" customWidth="1"/>
    <col min="11293" max="11293" width="1.42578125" style="123" customWidth="1"/>
    <col min="11294" max="11294" width="16" style="123" customWidth="1"/>
    <col min="11295" max="11295" width="6.28515625" style="123" bestFit="1" customWidth="1"/>
    <col min="11296" max="11297" width="6.140625" style="123" customWidth="1"/>
    <col min="11298" max="11298" width="1.42578125" style="123" customWidth="1"/>
    <col min="11299" max="11299" width="6.28515625" style="123" bestFit="1" customWidth="1"/>
    <col min="11300" max="11301" width="5.140625" style="123" customWidth="1"/>
    <col min="11302" max="11302" width="1.42578125" style="123" customWidth="1"/>
    <col min="11303" max="11305" width="5.140625" style="123" customWidth="1"/>
    <col min="11306" max="11306" width="1.42578125" style="123" customWidth="1"/>
    <col min="11307" max="11309" width="5.140625" style="123" customWidth="1"/>
    <col min="11310" max="11310" width="1.42578125" style="123" customWidth="1"/>
    <col min="11311" max="11313" width="5.140625" style="123" customWidth="1"/>
    <col min="11314" max="11314" width="1.42578125" style="123" customWidth="1"/>
    <col min="11315" max="11317" width="5.140625" style="123" customWidth="1"/>
    <col min="11318" max="11318" width="1.42578125" style="123" customWidth="1"/>
    <col min="11319" max="11321" width="5.140625" style="123" customWidth="1"/>
    <col min="11322" max="11520" width="11.42578125" style="123"/>
    <col min="11521" max="11521" width="16" style="123" customWidth="1"/>
    <col min="11522" max="11522" width="7" style="123" bestFit="1" customWidth="1"/>
    <col min="11523" max="11524" width="6.140625" style="123" customWidth="1"/>
    <col min="11525" max="11525" width="1.42578125" style="123" customWidth="1"/>
    <col min="11526" max="11528" width="6" style="123" bestFit="1" customWidth="1"/>
    <col min="11529" max="11529" width="1.42578125" style="123" customWidth="1"/>
    <col min="11530" max="11532" width="6" style="123" bestFit="1" customWidth="1"/>
    <col min="11533" max="11533" width="1.42578125" style="123" customWidth="1"/>
    <col min="11534" max="11536" width="6" style="123" bestFit="1" customWidth="1"/>
    <col min="11537" max="11537" width="1.42578125" style="123" customWidth="1"/>
    <col min="11538" max="11538" width="6" style="123" customWidth="1"/>
    <col min="11539" max="11539" width="6" style="123" bestFit="1" customWidth="1"/>
    <col min="11540" max="11540" width="6" style="123" customWidth="1"/>
    <col min="11541" max="11541" width="1.42578125" style="123" customWidth="1"/>
    <col min="11542" max="11543" width="6" style="123" bestFit="1" customWidth="1"/>
    <col min="11544" max="11544" width="6" style="123" customWidth="1"/>
    <col min="11545" max="11545" width="1.42578125" style="123" customWidth="1"/>
    <col min="11546" max="11548" width="5.140625" style="123" customWidth="1"/>
    <col min="11549" max="11549" width="1.42578125" style="123" customWidth="1"/>
    <col min="11550" max="11550" width="16" style="123" customWidth="1"/>
    <col min="11551" max="11551" width="6.28515625" style="123" bestFit="1" customWidth="1"/>
    <col min="11552" max="11553" width="6.140625" style="123" customWidth="1"/>
    <col min="11554" max="11554" width="1.42578125" style="123" customWidth="1"/>
    <col min="11555" max="11555" width="6.28515625" style="123" bestFit="1" customWidth="1"/>
    <col min="11556" max="11557" width="5.140625" style="123" customWidth="1"/>
    <col min="11558" max="11558" width="1.42578125" style="123" customWidth="1"/>
    <col min="11559" max="11561" width="5.140625" style="123" customWidth="1"/>
    <col min="11562" max="11562" width="1.42578125" style="123" customWidth="1"/>
    <col min="11563" max="11565" width="5.140625" style="123" customWidth="1"/>
    <col min="11566" max="11566" width="1.42578125" style="123" customWidth="1"/>
    <col min="11567" max="11569" width="5.140625" style="123" customWidth="1"/>
    <col min="11570" max="11570" width="1.42578125" style="123" customWidth="1"/>
    <col min="11571" max="11573" width="5.140625" style="123" customWidth="1"/>
    <col min="11574" max="11574" width="1.42578125" style="123" customWidth="1"/>
    <col min="11575" max="11577" width="5.140625" style="123" customWidth="1"/>
    <col min="11578" max="11776" width="11.42578125" style="123"/>
    <col min="11777" max="11777" width="16" style="123" customWidth="1"/>
    <col min="11778" max="11778" width="7" style="123" bestFit="1" customWidth="1"/>
    <col min="11779" max="11780" width="6.140625" style="123" customWidth="1"/>
    <col min="11781" max="11781" width="1.42578125" style="123" customWidth="1"/>
    <col min="11782" max="11784" width="6" style="123" bestFit="1" customWidth="1"/>
    <col min="11785" max="11785" width="1.42578125" style="123" customWidth="1"/>
    <col min="11786" max="11788" width="6" style="123" bestFit="1" customWidth="1"/>
    <col min="11789" max="11789" width="1.42578125" style="123" customWidth="1"/>
    <col min="11790" max="11792" width="6" style="123" bestFit="1" customWidth="1"/>
    <col min="11793" max="11793" width="1.42578125" style="123" customWidth="1"/>
    <col min="11794" max="11794" width="6" style="123" customWidth="1"/>
    <col min="11795" max="11795" width="6" style="123" bestFit="1" customWidth="1"/>
    <col min="11796" max="11796" width="6" style="123" customWidth="1"/>
    <col min="11797" max="11797" width="1.42578125" style="123" customWidth="1"/>
    <col min="11798" max="11799" width="6" style="123" bestFit="1" customWidth="1"/>
    <col min="11800" max="11800" width="6" style="123" customWidth="1"/>
    <col min="11801" max="11801" width="1.42578125" style="123" customWidth="1"/>
    <col min="11802" max="11804" width="5.140625" style="123" customWidth="1"/>
    <col min="11805" max="11805" width="1.42578125" style="123" customWidth="1"/>
    <col min="11806" max="11806" width="16" style="123" customWidth="1"/>
    <col min="11807" max="11807" width="6.28515625" style="123" bestFit="1" customWidth="1"/>
    <col min="11808" max="11809" width="6.140625" style="123" customWidth="1"/>
    <col min="11810" max="11810" width="1.42578125" style="123" customWidth="1"/>
    <col min="11811" max="11811" width="6.28515625" style="123" bestFit="1" customWidth="1"/>
    <col min="11812" max="11813" width="5.140625" style="123" customWidth="1"/>
    <col min="11814" max="11814" width="1.42578125" style="123" customWidth="1"/>
    <col min="11815" max="11817" width="5.140625" style="123" customWidth="1"/>
    <col min="11818" max="11818" width="1.42578125" style="123" customWidth="1"/>
    <col min="11819" max="11821" width="5.140625" style="123" customWidth="1"/>
    <col min="11822" max="11822" width="1.42578125" style="123" customWidth="1"/>
    <col min="11823" max="11825" width="5.140625" style="123" customWidth="1"/>
    <col min="11826" max="11826" width="1.42578125" style="123" customWidth="1"/>
    <col min="11827" max="11829" width="5.140625" style="123" customWidth="1"/>
    <col min="11830" max="11830" width="1.42578125" style="123" customWidth="1"/>
    <col min="11831" max="11833" width="5.140625" style="123" customWidth="1"/>
    <col min="11834" max="12032" width="11.42578125" style="123"/>
    <col min="12033" max="12033" width="16" style="123" customWidth="1"/>
    <col min="12034" max="12034" width="7" style="123" bestFit="1" customWidth="1"/>
    <col min="12035" max="12036" width="6.140625" style="123" customWidth="1"/>
    <col min="12037" max="12037" width="1.42578125" style="123" customWidth="1"/>
    <col min="12038" max="12040" width="6" style="123" bestFit="1" customWidth="1"/>
    <col min="12041" max="12041" width="1.42578125" style="123" customWidth="1"/>
    <col min="12042" max="12044" width="6" style="123" bestFit="1" customWidth="1"/>
    <col min="12045" max="12045" width="1.42578125" style="123" customWidth="1"/>
    <col min="12046" max="12048" width="6" style="123" bestFit="1" customWidth="1"/>
    <col min="12049" max="12049" width="1.42578125" style="123" customWidth="1"/>
    <col min="12050" max="12050" width="6" style="123" customWidth="1"/>
    <col min="12051" max="12051" width="6" style="123" bestFit="1" customWidth="1"/>
    <col min="12052" max="12052" width="6" style="123" customWidth="1"/>
    <col min="12053" max="12053" width="1.42578125" style="123" customWidth="1"/>
    <col min="12054" max="12055" width="6" style="123" bestFit="1" customWidth="1"/>
    <col min="12056" max="12056" width="6" style="123" customWidth="1"/>
    <col min="12057" max="12057" width="1.42578125" style="123" customWidth="1"/>
    <col min="12058" max="12060" width="5.140625" style="123" customWidth="1"/>
    <col min="12061" max="12061" width="1.42578125" style="123" customWidth="1"/>
    <col min="12062" max="12062" width="16" style="123" customWidth="1"/>
    <col min="12063" max="12063" width="6.28515625" style="123" bestFit="1" customWidth="1"/>
    <col min="12064" max="12065" width="6.140625" style="123" customWidth="1"/>
    <col min="12066" max="12066" width="1.42578125" style="123" customWidth="1"/>
    <col min="12067" max="12067" width="6.28515625" style="123" bestFit="1" customWidth="1"/>
    <col min="12068" max="12069" width="5.140625" style="123" customWidth="1"/>
    <col min="12070" max="12070" width="1.42578125" style="123" customWidth="1"/>
    <col min="12071" max="12073" width="5.140625" style="123" customWidth="1"/>
    <col min="12074" max="12074" width="1.42578125" style="123" customWidth="1"/>
    <col min="12075" max="12077" width="5.140625" style="123" customWidth="1"/>
    <col min="12078" max="12078" width="1.42578125" style="123" customWidth="1"/>
    <col min="12079" max="12081" width="5.140625" style="123" customWidth="1"/>
    <col min="12082" max="12082" width="1.42578125" style="123" customWidth="1"/>
    <col min="12083" max="12085" width="5.140625" style="123" customWidth="1"/>
    <col min="12086" max="12086" width="1.42578125" style="123" customWidth="1"/>
    <col min="12087" max="12089" width="5.140625" style="123" customWidth="1"/>
    <col min="12090" max="12288" width="11.42578125" style="123"/>
    <col min="12289" max="12289" width="16" style="123" customWidth="1"/>
    <col min="12290" max="12290" width="7" style="123" bestFit="1" customWidth="1"/>
    <col min="12291" max="12292" width="6.140625" style="123" customWidth="1"/>
    <col min="12293" max="12293" width="1.42578125" style="123" customWidth="1"/>
    <col min="12294" max="12296" width="6" style="123" bestFit="1" customWidth="1"/>
    <col min="12297" max="12297" width="1.42578125" style="123" customWidth="1"/>
    <col min="12298" max="12300" width="6" style="123" bestFit="1" customWidth="1"/>
    <col min="12301" max="12301" width="1.42578125" style="123" customWidth="1"/>
    <col min="12302" max="12304" width="6" style="123" bestFit="1" customWidth="1"/>
    <col min="12305" max="12305" width="1.42578125" style="123" customWidth="1"/>
    <col min="12306" max="12306" width="6" style="123" customWidth="1"/>
    <col min="12307" max="12307" width="6" style="123" bestFit="1" customWidth="1"/>
    <col min="12308" max="12308" width="6" style="123" customWidth="1"/>
    <col min="12309" max="12309" width="1.42578125" style="123" customWidth="1"/>
    <col min="12310" max="12311" width="6" style="123" bestFit="1" customWidth="1"/>
    <col min="12312" max="12312" width="6" style="123" customWidth="1"/>
    <col min="12313" max="12313" width="1.42578125" style="123" customWidth="1"/>
    <col min="12314" max="12316" width="5.140625" style="123" customWidth="1"/>
    <col min="12317" max="12317" width="1.42578125" style="123" customWidth="1"/>
    <col min="12318" max="12318" width="16" style="123" customWidth="1"/>
    <col min="12319" max="12319" width="6.28515625" style="123" bestFit="1" customWidth="1"/>
    <col min="12320" max="12321" width="6.140625" style="123" customWidth="1"/>
    <col min="12322" max="12322" width="1.42578125" style="123" customWidth="1"/>
    <col min="12323" max="12323" width="6.28515625" style="123" bestFit="1" customWidth="1"/>
    <col min="12324" max="12325" width="5.140625" style="123" customWidth="1"/>
    <col min="12326" max="12326" width="1.42578125" style="123" customWidth="1"/>
    <col min="12327" max="12329" width="5.140625" style="123" customWidth="1"/>
    <col min="12330" max="12330" width="1.42578125" style="123" customWidth="1"/>
    <col min="12331" max="12333" width="5.140625" style="123" customWidth="1"/>
    <col min="12334" max="12334" width="1.42578125" style="123" customWidth="1"/>
    <col min="12335" max="12337" width="5.140625" style="123" customWidth="1"/>
    <col min="12338" max="12338" width="1.42578125" style="123" customWidth="1"/>
    <col min="12339" max="12341" width="5.140625" style="123" customWidth="1"/>
    <col min="12342" max="12342" width="1.42578125" style="123" customWidth="1"/>
    <col min="12343" max="12345" width="5.140625" style="123" customWidth="1"/>
    <col min="12346" max="12544" width="11.42578125" style="123"/>
    <col min="12545" max="12545" width="16" style="123" customWidth="1"/>
    <col min="12546" max="12546" width="7" style="123" bestFit="1" customWidth="1"/>
    <col min="12547" max="12548" width="6.140625" style="123" customWidth="1"/>
    <col min="12549" max="12549" width="1.42578125" style="123" customWidth="1"/>
    <col min="12550" max="12552" width="6" style="123" bestFit="1" customWidth="1"/>
    <col min="12553" max="12553" width="1.42578125" style="123" customWidth="1"/>
    <col min="12554" max="12556" width="6" style="123" bestFit="1" customWidth="1"/>
    <col min="12557" max="12557" width="1.42578125" style="123" customWidth="1"/>
    <col min="12558" max="12560" width="6" style="123" bestFit="1" customWidth="1"/>
    <col min="12561" max="12561" width="1.42578125" style="123" customWidth="1"/>
    <col min="12562" max="12562" width="6" style="123" customWidth="1"/>
    <col min="12563" max="12563" width="6" style="123" bestFit="1" customWidth="1"/>
    <col min="12564" max="12564" width="6" style="123" customWidth="1"/>
    <col min="12565" max="12565" width="1.42578125" style="123" customWidth="1"/>
    <col min="12566" max="12567" width="6" style="123" bestFit="1" customWidth="1"/>
    <col min="12568" max="12568" width="6" style="123" customWidth="1"/>
    <col min="12569" max="12569" width="1.42578125" style="123" customWidth="1"/>
    <col min="12570" max="12572" width="5.140625" style="123" customWidth="1"/>
    <col min="12573" max="12573" width="1.42578125" style="123" customWidth="1"/>
    <col min="12574" max="12574" width="16" style="123" customWidth="1"/>
    <col min="12575" max="12575" width="6.28515625" style="123" bestFit="1" customWidth="1"/>
    <col min="12576" max="12577" width="6.140625" style="123" customWidth="1"/>
    <col min="12578" max="12578" width="1.42578125" style="123" customWidth="1"/>
    <col min="12579" max="12579" width="6.28515625" style="123" bestFit="1" customWidth="1"/>
    <col min="12580" max="12581" width="5.140625" style="123" customWidth="1"/>
    <col min="12582" max="12582" width="1.42578125" style="123" customWidth="1"/>
    <col min="12583" max="12585" width="5.140625" style="123" customWidth="1"/>
    <col min="12586" max="12586" width="1.42578125" style="123" customWidth="1"/>
    <col min="12587" max="12589" width="5.140625" style="123" customWidth="1"/>
    <col min="12590" max="12590" width="1.42578125" style="123" customWidth="1"/>
    <col min="12591" max="12593" width="5.140625" style="123" customWidth="1"/>
    <col min="12594" max="12594" width="1.42578125" style="123" customWidth="1"/>
    <col min="12595" max="12597" width="5.140625" style="123" customWidth="1"/>
    <col min="12598" max="12598" width="1.42578125" style="123" customWidth="1"/>
    <col min="12599" max="12601" width="5.140625" style="123" customWidth="1"/>
    <col min="12602" max="12800" width="11.42578125" style="123"/>
    <col min="12801" max="12801" width="16" style="123" customWidth="1"/>
    <col min="12802" max="12802" width="7" style="123" bestFit="1" customWidth="1"/>
    <col min="12803" max="12804" width="6.140625" style="123" customWidth="1"/>
    <col min="12805" max="12805" width="1.42578125" style="123" customWidth="1"/>
    <col min="12806" max="12808" width="6" style="123" bestFit="1" customWidth="1"/>
    <col min="12809" max="12809" width="1.42578125" style="123" customWidth="1"/>
    <col min="12810" max="12812" width="6" style="123" bestFit="1" customWidth="1"/>
    <col min="12813" max="12813" width="1.42578125" style="123" customWidth="1"/>
    <col min="12814" max="12816" width="6" style="123" bestFit="1" customWidth="1"/>
    <col min="12817" max="12817" width="1.42578125" style="123" customWidth="1"/>
    <col min="12818" max="12818" width="6" style="123" customWidth="1"/>
    <col min="12819" max="12819" width="6" style="123" bestFit="1" customWidth="1"/>
    <col min="12820" max="12820" width="6" style="123" customWidth="1"/>
    <col min="12821" max="12821" width="1.42578125" style="123" customWidth="1"/>
    <col min="12822" max="12823" width="6" style="123" bestFit="1" customWidth="1"/>
    <col min="12824" max="12824" width="6" style="123" customWidth="1"/>
    <col min="12825" max="12825" width="1.42578125" style="123" customWidth="1"/>
    <col min="12826" max="12828" width="5.140625" style="123" customWidth="1"/>
    <col min="12829" max="12829" width="1.42578125" style="123" customWidth="1"/>
    <col min="12830" max="12830" width="16" style="123" customWidth="1"/>
    <col min="12831" max="12831" width="6.28515625" style="123" bestFit="1" customWidth="1"/>
    <col min="12832" max="12833" width="6.140625" style="123" customWidth="1"/>
    <col min="12834" max="12834" width="1.42578125" style="123" customWidth="1"/>
    <col min="12835" max="12835" width="6.28515625" style="123" bestFit="1" customWidth="1"/>
    <col min="12836" max="12837" width="5.140625" style="123" customWidth="1"/>
    <col min="12838" max="12838" width="1.42578125" style="123" customWidth="1"/>
    <col min="12839" max="12841" width="5.140625" style="123" customWidth="1"/>
    <col min="12842" max="12842" width="1.42578125" style="123" customWidth="1"/>
    <col min="12843" max="12845" width="5.140625" style="123" customWidth="1"/>
    <col min="12846" max="12846" width="1.42578125" style="123" customWidth="1"/>
    <col min="12847" max="12849" width="5.140625" style="123" customWidth="1"/>
    <col min="12850" max="12850" width="1.42578125" style="123" customWidth="1"/>
    <col min="12851" max="12853" width="5.140625" style="123" customWidth="1"/>
    <col min="12854" max="12854" width="1.42578125" style="123" customWidth="1"/>
    <col min="12855" max="12857" width="5.140625" style="123" customWidth="1"/>
    <col min="12858" max="13056" width="11.42578125" style="123"/>
    <col min="13057" max="13057" width="16" style="123" customWidth="1"/>
    <col min="13058" max="13058" width="7" style="123" bestFit="1" customWidth="1"/>
    <col min="13059" max="13060" width="6.140625" style="123" customWidth="1"/>
    <col min="13061" max="13061" width="1.42578125" style="123" customWidth="1"/>
    <col min="13062" max="13064" width="6" style="123" bestFit="1" customWidth="1"/>
    <col min="13065" max="13065" width="1.42578125" style="123" customWidth="1"/>
    <col min="13066" max="13068" width="6" style="123" bestFit="1" customWidth="1"/>
    <col min="13069" max="13069" width="1.42578125" style="123" customWidth="1"/>
    <col min="13070" max="13072" width="6" style="123" bestFit="1" customWidth="1"/>
    <col min="13073" max="13073" width="1.42578125" style="123" customWidth="1"/>
    <col min="13074" max="13074" width="6" style="123" customWidth="1"/>
    <col min="13075" max="13075" width="6" style="123" bestFit="1" customWidth="1"/>
    <col min="13076" max="13076" width="6" style="123" customWidth="1"/>
    <col min="13077" max="13077" width="1.42578125" style="123" customWidth="1"/>
    <col min="13078" max="13079" width="6" style="123" bestFit="1" customWidth="1"/>
    <col min="13080" max="13080" width="6" style="123" customWidth="1"/>
    <col min="13081" max="13081" width="1.42578125" style="123" customWidth="1"/>
    <col min="13082" max="13084" width="5.140625" style="123" customWidth="1"/>
    <col min="13085" max="13085" width="1.42578125" style="123" customWidth="1"/>
    <col min="13086" max="13086" width="16" style="123" customWidth="1"/>
    <col min="13087" max="13087" width="6.28515625" style="123" bestFit="1" customWidth="1"/>
    <col min="13088" max="13089" width="6.140625" style="123" customWidth="1"/>
    <col min="13090" max="13090" width="1.42578125" style="123" customWidth="1"/>
    <col min="13091" max="13091" width="6.28515625" style="123" bestFit="1" customWidth="1"/>
    <col min="13092" max="13093" width="5.140625" style="123" customWidth="1"/>
    <col min="13094" max="13094" width="1.42578125" style="123" customWidth="1"/>
    <col min="13095" max="13097" width="5.140625" style="123" customWidth="1"/>
    <col min="13098" max="13098" width="1.42578125" style="123" customWidth="1"/>
    <col min="13099" max="13101" width="5.140625" style="123" customWidth="1"/>
    <col min="13102" max="13102" width="1.42578125" style="123" customWidth="1"/>
    <col min="13103" max="13105" width="5.140625" style="123" customWidth="1"/>
    <col min="13106" max="13106" width="1.42578125" style="123" customWidth="1"/>
    <col min="13107" max="13109" width="5.140625" style="123" customWidth="1"/>
    <col min="13110" max="13110" width="1.42578125" style="123" customWidth="1"/>
    <col min="13111" max="13113" width="5.140625" style="123" customWidth="1"/>
    <col min="13114" max="13312" width="11.42578125" style="123"/>
    <col min="13313" max="13313" width="16" style="123" customWidth="1"/>
    <col min="13314" max="13314" width="7" style="123" bestFit="1" customWidth="1"/>
    <col min="13315" max="13316" width="6.140625" style="123" customWidth="1"/>
    <col min="13317" max="13317" width="1.42578125" style="123" customWidth="1"/>
    <col min="13318" max="13320" width="6" style="123" bestFit="1" customWidth="1"/>
    <col min="13321" max="13321" width="1.42578125" style="123" customWidth="1"/>
    <col min="13322" max="13324" width="6" style="123" bestFit="1" customWidth="1"/>
    <col min="13325" max="13325" width="1.42578125" style="123" customWidth="1"/>
    <col min="13326" max="13328" width="6" style="123" bestFit="1" customWidth="1"/>
    <col min="13329" max="13329" width="1.42578125" style="123" customWidth="1"/>
    <col min="13330" max="13330" width="6" style="123" customWidth="1"/>
    <col min="13331" max="13331" width="6" style="123" bestFit="1" customWidth="1"/>
    <col min="13332" max="13332" width="6" style="123" customWidth="1"/>
    <col min="13333" max="13333" width="1.42578125" style="123" customWidth="1"/>
    <col min="13334" max="13335" width="6" style="123" bestFit="1" customWidth="1"/>
    <col min="13336" max="13336" width="6" style="123" customWidth="1"/>
    <col min="13337" max="13337" width="1.42578125" style="123" customWidth="1"/>
    <col min="13338" max="13340" width="5.140625" style="123" customWidth="1"/>
    <col min="13341" max="13341" width="1.42578125" style="123" customWidth="1"/>
    <col min="13342" max="13342" width="16" style="123" customWidth="1"/>
    <col min="13343" max="13343" width="6.28515625" style="123" bestFit="1" customWidth="1"/>
    <col min="13344" max="13345" width="6.140625" style="123" customWidth="1"/>
    <col min="13346" max="13346" width="1.42578125" style="123" customWidth="1"/>
    <col min="13347" max="13347" width="6.28515625" style="123" bestFit="1" customWidth="1"/>
    <col min="13348" max="13349" width="5.140625" style="123" customWidth="1"/>
    <col min="13350" max="13350" width="1.42578125" style="123" customWidth="1"/>
    <col min="13351" max="13353" width="5.140625" style="123" customWidth="1"/>
    <col min="13354" max="13354" width="1.42578125" style="123" customWidth="1"/>
    <col min="13355" max="13357" width="5.140625" style="123" customWidth="1"/>
    <col min="13358" max="13358" width="1.42578125" style="123" customWidth="1"/>
    <col min="13359" max="13361" width="5.140625" style="123" customWidth="1"/>
    <col min="13362" max="13362" width="1.42578125" style="123" customWidth="1"/>
    <col min="13363" max="13365" width="5.140625" style="123" customWidth="1"/>
    <col min="13366" max="13366" width="1.42578125" style="123" customWidth="1"/>
    <col min="13367" max="13369" width="5.140625" style="123" customWidth="1"/>
    <col min="13370" max="13568" width="11.42578125" style="123"/>
    <col min="13569" max="13569" width="16" style="123" customWidth="1"/>
    <col min="13570" max="13570" width="7" style="123" bestFit="1" customWidth="1"/>
    <col min="13571" max="13572" width="6.140625" style="123" customWidth="1"/>
    <col min="13573" max="13573" width="1.42578125" style="123" customWidth="1"/>
    <col min="13574" max="13576" width="6" style="123" bestFit="1" customWidth="1"/>
    <col min="13577" max="13577" width="1.42578125" style="123" customWidth="1"/>
    <col min="13578" max="13580" width="6" style="123" bestFit="1" customWidth="1"/>
    <col min="13581" max="13581" width="1.42578125" style="123" customWidth="1"/>
    <col min="13582" max="13584" width="6" style="123" bestFit="1" customWidth="1"/>
    <col min="13585" max="13585" width="1.42578125" style="123" customWidth="1"/>
    <col min="13586" max="13586" width="6" style="123" customWidth="1"/>
    <col min="13587" max="13587" width="6" style="123" bestFit="1" customWidth="1"/>
    <col min="13588" max="13588" width="6" style="123" customWidth="1"/>
    <col min="13589" max="13589" width="1.42578125" style="123" customWidth="1"/>
    <col min="13590" max="13591" width="6" style="123" bestFit="1" customWidth="1"/>
    <col min="13592" max="13592" width="6" style="123" customWidth="1"/>
    <col min="13593" max="13593" width="1.42578125" style="123" customWidth="1"/>
    <col min="13594" max="13596" width="5.140625" style="123" customWidth="1"/>
    <col min="13597" max="13597" width="1.42578125" style="123" customWidth="1"/>
    <col min="13598" max="13598" width="16" style="123" customWidth="1"/>
    <col min="13599" max="13599" width="6.28515625" style="123" bestFit="1" customWidth="1"/>
    <col min="13600" max="13601" width="6.140625" style="123" customWidth="1"/>
    <col min="13602" max="13602" width="1.42578125" style="123" customWidth="1"/>
    <col min="13603" max="13603" width="6.28515625" style="123" bestFit="1" customWidth="1"/>
    <col min="13604" max="13605" width="5.140625" style="123" customWidth="1"/>
    <col min="13606" max="13606" width="1.42578125" style="123" customWidth="1"/>
    <col min="13607" max="13609" width="5.140625" style="123" customWidth="1"/>
    <col min="13610" max="13610" width="1.42578125" style="123" customWidth="1"/>
    <col min="13611" max="13613" width="5.140625" style="123" customWidth="1"/>
    <col min="13614" max="13614" width="1.42578125" style="123" customWidth="1"/>
    <col min="13615" max="13617" width="5.140625" style="123" customWidth="1"/>
    <col min="13618" max="13618" width="1.42578125" style="123" customWidth="1"/>
    <col min="13619" max="13621" width="5.140625" style="123" customWidth="1"/>
    <col min="13622" max="13622" width="1.42578125" style="123" customWidth="1"/>
    <col min="13623" max="13625" width="5.140625" style="123" customWidth="1"/>
    <col min="13626" max="13824" width="11.42578125" style="123"/>
    <col min="13825" max="13825" width="16" style="123" customWidth="1"/>
    <col min="13826" max="13826" width="7" style="123" bestFit="1" customWidth="1"/>
    <col min="13827" max="13828" width="6.140625" style="123" customWidth="1"/>
    <col min="13829" max="13829" width="1.42578125" style="123" customWidth="1"/>
    <col min="13830" max="13832" width="6" style="123" bestFit="1" customWidth="1"/>
    <col min="13833" max="13833" width="1.42578125" style="123" customWidth="1"/>
    <col min="13834" max="13836" width="6" style="123" bestFit="1" customWidth="1"/>
    <col min="13837" max="13837" width="1.42578125" style="123" customWidth="1"/>
    <col min="13838" max="13840" width="6" style="123" bestFit="1" customWidth="1"/>
    <col min="13841" max="13841" width="1.42578125" style="123" customWidth="1"/>
    <col min="13842" max="13842" width="6" style="123" customWidth="1"/>
    <col min="13843" max="13843" width="6" style="123" bestFit="1" customWidth="1"/>
    <col min="13844" max="13844" width="6" style="123" customWidth="1"/>
    <col min="13845" max="13845" width="1.42578125" style="123" customWidth="1"/>
    <col min="13846" max="13847" width="6" style="123" bestFit="1" customWidth="1"/>
    <col min="13848" max="13848" width="6" style="123" customWidth="1"/>
    <col min="13849" max="13849" width="1.42578125" style="123" customWidth="1"/>
    <col min="13850" max="13852" width="5.140625" style="123" customWidth="1"/>
    <col min="13853" max="13853" width="1.42578125" style="123" customWidth="1"/>
    <col min="13854" max="13854" width="16" style="123" customWidth="1"/>
    <col min="13855" max="13855" width="6.28515625" style="123" bestFit="1" customWidth="1"/>
    <col min="13856" max="13857" width="6.140625" style="123" customWidth="1"/>
    <col min="13858" max="13858" width="1.42578125" style="123" customWidth="1"/>
    <col min="13859" max="13859" width="6.28515625" style="123" bestFit="1" customWidth="1"/>
    <col min="13860" max="13861" width="5.140625" style="123" customWidth="1"/>
    <col min="13862" max="13862" width="1.42578125" style="123" customWidth="1"/>
    <col min="13863" max="13865" width="5.140625" style="123" customWidth="1"/>
    <col min="13866" max="13866" width="1.42578125" style="123" customWidth="1"/>
    <col min="13867" max="13869" width="5.140625" style="123" customWidth="1"/>
    <col min="13870" max="13870" width="1.42578125" style="123" customWidth="1"/>
    <col min="13871" max="13873" width="5.140625" style="123" customWidth="1"/>
    <col min="13874" max="13874" width="1.42578125" style="123" customWidth="1"/>
    <col min="13875" max="13877" width="5.140625" style="123" customWidth="1"/>
    <col min="13878" max="13878" width="1.42578125" style="123" customWidth="1"/>
    <col min="13879" max="13881" width="5.140625" style="123" customWidth="1"/>
    <col min="13882" max="14080" width="11.42578125" style="123"/>
    <col min="14081" max="14081" width="16" style="123" customWidth="1"/>
    <col min="14082" max="14082" width="7" style="123" bestFit="1" customWidth="1"/>
    <col min="14083" max="14084" width="6.140625" style="123" customWidth="1"/>
    <col min="14085" max="14085" width="1.42578125" style="123" customWidth="1"/>
    <col min="14086" max="14088" width="6" style="123" bestFit="1" customWidth="1"/>
    <col min="14089" max="14089" width="1.42578125" style="123" customWidth="1"/>
    <col min="14090" max="14092" width="6" style="123" bestFit="1" customWidth="1"/>
    <col min="14093" max="14093" width="1.42578125" style="123" customWidth="1"/>
    <col min="14094" max="14096" width="6" style="123" bestFit="1" customWidth="1"/>
    <col min="14097" max="14097" width="1.42578125" style="123" customWidth="1"/>
    <col min="14098" max="14098" width="6" style="123" customWidth="1"/>
    <col min="14099" max="14099" width="6" style="123" bestFit="1" customWidth="1"/>
    <col min="14100" max="14100" width="6" style="123" customWidth="1"/>
    <col min="14101" max="14101" width="1.42578125" style="123" customWidth="1"/>
    <col min="14102" max="14103" width="6" style="123" bestFit="1" customWidth="1"/>
    <col min="14104" max="14104" width="6" style="123" customWidth="1"/>
    <col min="14105" max="14105" width="1.42578125" style="123" customWidth="1"/>
    <col min="14106" max="14108" width="5.140625" style="123" customWidth="1"/>
    <col min="14109" max="14109" width="1.42578125" style="123" customWidth="1"/>
    <col min="14110" max="14110" width="16" style="123" customWidth="1"/>
    <col min="14111" max="14111" width="6.28515625" style="123" bestFit="1" customWidth="1"/>
    <col min="14112" max="14113" width="6.140625" style="123" customWidth="1"/>
    <col min="14114" max="14114" width="1.42578125" style="123" customWidth="1"/>
    <col min="14115" max="14115" width="6.28515625" style="123" bestFit="1" customWidth="1"/>
    <col min="14116" max="14117" width="5.140625" style="123" customWidth="1"/>
    <col min="14118" max="14118" width="1.42578125" style="123" customWidth="1"/>
    <col min="14119" max="14121" width="5.140625" style="123" customWidth="1"/>
    <col min="14122" max="14122" width="1.42578125" style="123" customWidth="1"/>
    <col min="14123" max="14125" width="5.140625" style="123" customWidth="1"/>
    <col min="14126" max="14126" width="1.42578125" style="123" customWidth="1"/>
    <col min="14127" max="14129" width="5.140625" style="123" customWidth="1"/>
    <col min="14130" max="14130" width="1.42578125" style="123" customWidth="1"/>
    <col min="14131" max="14133" width="5.140625" style="123" customWidth="1"/>
    <col min="14134" max="14134" width="1.42578125" style="123" customWidth="1"/>
    <col min="14135" max="14137" width="5.140625" style="123" customWidth="1"/>
    <col min="14138" max="14336" width="11.42578125" style="123"/>
    <col min="14337" max="14337" width="16" style="123" customWidth="1"/>
    <col min="14338" max="14338" width="7" style="123" bestFit="1" customWidth="1"/>
    <col min="14339" max="14340" width="6.140625" style="123" customWidth="1"/>
    <col min="14341" max="14341" width="1.42578125" style="123" customWidth="1"/>
    <col min="14342" max="14344" width="6" style="123" bestFit="1" customWidth="1"/>
    <col min="14345" max="14345" width="1.42578125" style="123" customWidth="1"/>
    <col min="14346" max="14348" width="6" style="123" bestFit="1" customWidth="1"/>
    <col min="14349" max="14349" width="1.42578125" style="123" customWidth="1"/>
    <col min="14350" max="14352" width="6" style="123" bestFit="1" customWidth="1"/>
    <col min="14353" max="14353" width="1.42578125" style="123" customWidth="1"/>
    <col min="14354" max="14354" width="6" style="123" customWidth="1"/>
    <col min="14355" max="14355" width="6" style="123" bestFit="1" customWidth="1"/>
    <col min="14356" max="14356" width="6" style="123" customWidth="1"/>
    <col min="14357" max="14357" width="1.42578125" style="123" customWidth="1"/>
    <col min="14358" max="14359" width="6" style="123" bestFit="1" customWidth="1"/>
    <col min="14360" max="14360" width="6" style="123" customWidth="1"/>
    <col min="14361" max="14361" width="1.42578125" style="123" customWidth="1"/>
    <col min="14362" max="14364" width="5.140625" style="123" customWidth="1"/>
    <col min="14365" max="14365" width="1.42578125" style="123" customWidth="1"/>
    <col min="14366" max="14366" width="16" style="123" customWidth="1"/>
    <col min="14367" max="14367" width="6.28515625" style="123" bestFit="1" customWidth="1"/>
    <col min="14368" max="14369" width="6.140625" style="123" customWidth="1"/>
    <col min="14370" max="14370" width="1.42578125" style="123" customWidth="1"/>
    <col min="14371" max="14371" width="6.28515625" style="123" bestFit="1" customWidth="1"/>
    <col min="14372" max="14373" width="5.140625" style="123" customWidth="1"/>
    <col min="14374" max="14374" width="1.42578125" style="123" customWidth="1"/>
    <col min="14375" max="14377" width="5.140625" style="123" customWidth="1"/>
    <col min="14378" max="14378" width="1.42578125" style="123" customWidth="1"/>
    <col min="14379" max="14381" width="5.140625" style="123" customWidth="1"/>
    <col min="14382" max="14382" width="1.42578125" style="123" customWidth="1"/>
    <col min="14383" max="14385" width="5.140625" style="123" customWidth="1"/>
    <col min="14386" max="14386" width="1.42578125" style="123" customWidth="1"/>
    <col min="14387" max="14389" width="5.140625" style="123" customWidth="1"/>
    <col min="14390" max="14390" width="1.42578125" style="123" customWidth="1"/>
    <col min="14391" max="14393" width="5.140625" style="123" customWidth="1"/>
    <col min="14394" max="14592" width="11.42578125" style="123"/>
    <col min="14593" max="14593" width="16" style="123" customWidth="1"/>
    <col min="14594" max="14594" width="7" style="123" bestFit="1" customWidth="1"/>
    <col min="14595" max="14596" width="6.140625" style="123" customWidth="1"/>
    <col min="14597" max="14597" width="1.42578125" style="123" customWidth="1"/>
    <col min="14598" max="14600" width="6" style="123" bestFit="1" customWidth="1"/>
    <col min="14601" max="14601" width="1.42578125" style="123" customWidth="1"/>
    <col min="14602" max="14604" width="6" style="123" bestFit="1" customWidth="1"/>
    <col min="14605" max="14605" width="1.42578125" style="123" customWidth="1"/>
    <col min="14606" max="14608" width="6" style="123" bestFit="1" customWidth="1"/>
    <col min="14609" max="14609" width="1.42578125" style="123" customWidth="1"/>
    <col min="14610" max="14610" width="6" style="123" customWidth="1"/>
    <col min="14611" max="14611" width="6" style="123" bestFit="1" customWidth="1"/>
    <col min="14612" max="14612" width="6" style="123" customWidth="1"/>
    <col min="14613" max="14613" width="1.42578125" style="123" customWidth="1"/>
    <col min="14614" max="14615" width="6" style="123" bestFit="1" customWidth="1"/>
    <col min="14616" max="14616" width="6" style="123" customWidth="1"/>
    <col min="14617" max="14617" width="1.42578125" style="123" customWidth="1"/>
    <col min="14618" max="14620" width="5.140625" style="123" customWidth="1"/>
    <col min="14621" max="14621" width="1.42578125" style="123" customWidth="1"/>
    <col min="14622" max="14622" width="16" style="123" customWidth="1"/>
    <col min="14623" max="14623" width="6.28515625" style="123" bestFit="1" customWidth="1"/>
    <col min="14624" max="14625" width="6.140625" style="123" customWidth="1"/>
    <col min="14626" max="14626" width="1.42578125" style="123" customWidth="1"/>
    <col min="14627" max="14627" width="6.28515625" style="123" bestFit="1" customWidth="1"/>
    <col min="14628" max="14629" width="5.140625" style="123" customWidth="1"/>
    <col min="14630" max="14630" width="1.42578125" style="123" customWidth="1"/>
    <col min="14631" max="14633" width="5.140625" style="123" customWidth="1"/>
    <col min="14634" max="14634" width="1.42578125" style="123" customWidth="1"/>
    <col min="14635" max="14637" width="5.140625" style="123" customWidth="1"/>
    <col min="14638" max="14638" width="1.42578125" style="123" customWidth="1"/>
    <col min="14639" max="14641" width="5.140625" style="123" customWidth="1"/>
    <col min="14642" max="14642" width="1.42578125" style="123" customWidth="1"/>
    <col min="14643" max="14645" width="5.140625" style="123" customWidth="1"/>
    <col min="14646" max="14646" width="1.42578125" style="123" customWidth="1"/>
    <col min="14647" max="14649" width="5.140625" style="123" customWidth="1"/>
    <col min="14650" max="14848" width="11.42578125" style="123"/>
    <col min="14849" max="14849" width="16" style="123" customWidth="1"/>
    <col min="14850" max="14850" width="7" style="123" bestFit="1" customWidth="1"/>
    <col min="14851" max="14852" width="6.140625" style="123" customWidth="1"/>
    <col min="14853" max="14853" width="1.42578125" style="123" customWidth="1"/>
    <col min="14854" max="14856" width="6" style="123" bestFit="1" customWidth="1"/>
    <col min="14857" max="14857" width="1.42578125" style="123" customWidth="1"/>
    <col min="14858" max="14860" width="6" style="123" bestFit="1" customWidth="1"/>
    <col min="14861" max="14861" width="1.42578125" style="123" customWidth="1"/>
    <col min="14862" max="14864" width="6" style="123" bestFit="1" customWidth="1"/>
    <col min="14865" max="14865" width="1.42578125" style="123" customWidth="1"/>
    <col min="14866" max="14866" width="6" style="123" customWidth="1"/>
    <col min="14867" max="14867" width="6" style="123" bestFit="1" customWidth="1"/>
    <col min="14868" max="14868" width="6" style="123" customWidth="1"/>
    <col min="14869" max="14869" width="1.42578125" style="123" customWidth="1"/>
    <col min="14870" max="14871" width="6" style="123" bestFit="1" customWidth="1"/>
    <col min="14872" max="14872" width="6" style="123" customWidth="1"/>
    <col min="14873" max="14873" width="1.42578125" style="123" customWidth="1"/>
    <col min="14874" max="14876" width="5.140625" style="123" customWidth="1"/>
    <col min="14877" max="14877" width="1.42578125" style="123" customWidth="1"/>
    <col min="14878" max="14878" width="16" style="123" customWidth="1"/>
    <col min="14879" max="14879" width="6.28515625" style="123" bestFit="1" customWidth="1"/>
    <col min="14880" max="14881" width="6.140625" style="123" customWidth="1"/>
    <col min="14882" max="14882" width="1.42578125" style="123" customWidth="1"/>
    <col min="14883" max="14883" width="6.28515625" style="123" bestFit="1" customWidth="1"/>
    <col min="14884" max="14885" width="5.140625" style="123" customWidth="1"/>
    <col min="14886" max="14886" width="1.42578125" style="123" customWidth="1"/>
    <col min="14887" max="14889" width="5.140625" style="123" customWidth="1"/>
    <col min="14890" max="14890" width="1.42578125" style="123" customWidth="1"/>
    <col min="14891" max="14893" width="5.140625" style="123" customWidth="1"/>
    <col min="14894" max="14894" width="1.42578125" style="123" customWidth="1"/>
    <col min="14895" max="14897" width="5.140625" style="123" customWidth="1"/>
    <col min="14898" max="14898" width="1.42578125" style="123" customWidth="1"/>
    <col min="14899" max="14901" width="5.140625" style="123" customWidth="1"/>
    <col min="14902" max="14902" width="1.42578125" style="123" customWidth="1"/>
    <col min="14903" max="14905" width="5.140625" style="123" customWidth="1"/>
    <col min="14906" max="15104" width="11.42578125" style="123"/>
    <col min="15105" max="15105" width="16" style="123" customWidth="1"/>
    <col min="15106" max="15106" width="7" style="123" bestFit="1" customWidth="1"/>
    <col min="15107" max="15108" width="6.140625" style="123" customWidth="1"/>
    <col min="15109" max="15109" width="1.42578125" style="123" customWidth="1"/>
    <col min="15110" max="15112" width="6" style="123" bestFit="1" customWidth="1"/>
    <col min="15113" max="15113" width="1.42578125" style="123" customWidth="1"/>
    <col min="15114" max="15116" width="6" style="123" bestFit="1" customWidth="1"/>
    <col min="15117" max="15117" width="1.42578125" style="123" customWidth="1"/>
    <col min="15118" max="15120" width="6" style="123" bestFit="1" customWidth="1"/>
    <col min="15121" max="15121" width="1.42578125" style="123" customWidth="1"/>
    <col min="15122" max="15122" width="6" style="123" customWidth="1"/>
    <col min="15123" max="15123" width="6" style="123" bestFit="1" customWidth="1"/>
    <col min="15124" max="15124" width="6" style="123" customWidth="1"/>
    <col min="15125" max="15125" width="1.42578125" style="123" customWidth="1"/>
    <col min="15126" max="15127" width="6" style="123" bestFit="1" customWidth="1"/>
    <col min="15128" max="15128" width="6" style="123" customWidth="1"/>
    <col min="15129" max="15129" width="1.42578125" style="123" customWidth="1"/>
    <col min="15130" max="15132" width="5.140625" style="123" customWidth="1"/>
    <col min="15133" max="15133" width="1.42578125" style="123" customWidth="1"/>
    <col min="15134" max="15134" width="16" style="123" customWidth="1"/>
    <col min="15135" max="15135" width="6.28515625" style="123" bestFit="1" customWidth="1"/>
    <col min="15136" max="15137" width="6.140625" style="123" customWidth="1"/>
    <col min="15138" max="15138" width="1.42578125" style="123" customWidth="1"/>
    <col min="15139" max="15139" width="6.28515625" style="123" bestFit="1" customWidth="1"/>
    <col min="15140" max="15141" width="5.140625" style="123" customWidth="1"/>
    <col min="15142" max="15142" width="1.42578125" style="123" customWidth="1"/>
    <col min="15143" max="15145" width="5.140625" style="123" customWidth="1"/>
    <col min="15146" max="15146" width="1.42578125" style="123" customWidth="1"/>
    <col min="15147" max="15149" width="5.140625" style="123" customWidth="1"/>
    <col min="15150" max="15150" width="1.42578125" style="123" customWidth="1"/>
    <col min="15151" max="15153" width="5.140625" style="123" customWidth="1"/>
    <col min="15154" max="15154" width="1.42578125" style="123" customWidth="1"/>
    <col min="15155" max="15157" width="5.140625" style="123" customWidth="1"/>
    <col min="15158" max="15158" width="1.42578125" style="123" customWidth="1"/>
    <col min="15159" max="15161" width="5.140625" style="123" customWidth="1"/>
    <col min="15162" max="15360" width="11.42578125" style="123"/>
    <col min="15361" max="15361" width="16" style="123" customWidth="1"/>
    <col min="15362" max="15362" width="7" style="123" bestFit="1" customWidth="1"/>
    <col min="15363" max="15364" width="6.140625" style="123" customWidth="1"/>
    <col min="15365" max="15365" width="1.42578125" style="123" customWidth="1"/>
    <col min="15366" max="15368" width="6" style="123" bestFit="1" customWidth="1"/>
    <col min="15369" max="15369" width="1.42578125" style="123" customWidth="1"/>
    <col min="15370" max="15372" width="6" style="123" bestFit="1" customWidth="1"/>
    <col min="15373" max="15373" width="1.42578125" style="123" customWidth="1"/>
    <col min="15374" max="15376" width="6" style="123" bestFit="1" customWidth="1"/>
    <col min="15377" max="15377" width="1.42578125" style="123" customWidth="1"/>
    <col min="15378" max="15378" width="6" style="123" customWidth="1"/>
    <col min="15379" max="15379" width="6" style="123" bestFit="1" customWidth="1"/>
    <col min="15380" max="15380" width="6" style="123" customWidth="1"/>
    <col min="15381" max="15381" width="1.42578125" style="123" customWidth="1"/>
    <col min="15382" max="15383" width="6" style="123" bestFit="1" customWidth="1"/>
    <col min="15384" max="15384" width="6" style="123" customWidth="1"/>
    <col min="15385" max="15385" width="1.42578125" style="123" customWidth="1"/>
    <col min="15386" max="15388" width="5.140625" style="123" customWidth="1"/>
    <col min="15389" max="15389" width="1.42578125" style="123" customWidth="1"/>
    <col min="15390" max="15390" width="16" style="123" customWidth="1"/>
    <col min="15391" max="15391" width="6.28515625" style="123" bestFit="1" customWidth="1"/>
    <col min="15392" max="15393" width="6.140625" style="123" customWidth="1"/>
    <col min="15394" max="15394" width="1.42578125" style="123" customWidth="1"/>
    <col min="15395" max="15395" width="6.28515625" style="123" bestFit="1" customWidth="1"/>
    <col min="15396" max="15397" width="5.140625" style="123" customWidth="1"/>
    <col min="15398" max="15398" width="1.42578125" style="123" customWidth="1"/>
    <col min="15399" max="15401" width="5.140625" style="123" customWidth="1"/>
    <col min="15402" max="15402" width="1.42578125" style="123" customWidth="1"/>
    <col min="15403" max="15405" width="5.140625" style="123" customWidth="1"/>
    <col min="15406" max="15406" width="1.42578125" style="123" customWidth="1"/>
    <col min="15407" max="15409" width="5.140625" style="123" customWidth="1"/>
    <col min="15410" max="15410" width="1.42578125" style="123" customWidth="1"/>
    <col min="15411" max="15413" width="5.140625" style="123" customWidth="1"/>
    <col min="15414" max="15414" width="1.42578125" style="123" customWidth="1"/>
    <col min="15415" max="15417" width="5.140625" style="123" customWidth="1"/>
    <col min="15418" max="15616" width="11.42578125" style="123"/>
    <col min="15617" max="15617" width="16" style="123" customWidth="1"/>
    <col min="15618" max="15618" width="7" style="123" bestFit="1" customWidth="1"/>
    <col min="15619" max="15620" width="6.140625" style="123" customWidth="1"/>
    <col min="15621" max="15621" width="1.42578125" style="123" customWidth="1"/>
    <col min="15622" max="15624" width="6" style="123" bestFit="1" customWidth="1"/>
    <col min="15625" max="15625" width="1.42578125" style="123" customWidth="1"/>
    <col min="15626" max="15628" width="6" style="123" bestFit="1" customWidth="1"/>
    <col min="15629" max="15629" width="1.42578125" style="123" customWidth="1"/>
    <col min="15630" max="15632" width="6" style="123" bestFit="1" customWidth="1"/>
    <col min="15633" max="15633" width="1.42578125" style="123" customWidth="1"/>
    <col min="15634" max="15634" width="6" style="123" customWidth="1"/>
    <col min="15635" max="15635" width="6" style="123" bestFit="1" customWidth="1"/>
    <col min="15636" max="15636" width="6" style="123" customWidth="1"/>
    <col min="15637" max="15637" width="1.42578125" style="123" customWidth="1"/>
    <col min="15638" max="15639" width="6" style="123" bestFit="1" customWidth="1"/>
    <col min="15640" max="15640" width="6" style="123" customWidth="1"/>
    <col min="15641" max="15641" width="1.42578125" style="123" customWidth="1"/>
    <col min="15642" max="15644" width="5.140625" style="123" customWidth="1"/>
    <col min="15645" max="15645" width="1.42578125" style="123" customWidth="1"/>
    <col min="15646" max="15646" width="16" style="123" customWidth="1"/>
    <col min="15647" max="15647" width="6.28515625" style="123" bestFit="1" customWidth="1"/>
    <col min="15648" max="15649" width="6.140625" style="123" customWidth="1"/>
    <col min="15650" max="15650" width="1.42578125" style="123" customWidth="1"/>
    <col min="15651" max="15651" width="6.28515625" style="123" bestFit="1" customWidth="1"/>
    <col min="15652" max="15653" width="5.140625" style="123" customWidth="1"/>
    <col min="15654" max="15654" width="1.42578125" style="123" customWidth="1"/>
    <col min="15655" max="15657" width="5.140625" style="123" customWidth="1"/>
    <col min="15658" max="15658" width="1.42578125" style="123" customWidth="1"/>
    <col min="15659" max="15661" width="5.140625" style="123" customWidth="1"/>
    <col min="15662" max="15662" width="1.42578125" style="123" customWidth="1"/>
    <col min="15663" max="15665" width="5.140625" style="123" customWidth="1"/>
    <col min="15666" max="15666" width="1.42578125" style="123" customWidth="1"/>
    <col min="15667" max="15669" width="5.140625" style="123" customWidth="1"/>
    <col min="15670" max="15670" width="1.42578125" style="123" customWidth="1"/>
    <col min="15671" max="15673" width="5.140625" style="123" customWidth="1"/>
    <col min="15674" max="15872" width="11.42578125" style="123"/>
    <col min="15873" max="15873" width="16" style="123" customWidth="1"/>
    <col min="15874" max="15874" width="7" style="123" bestFit="1" customWidth="1"/>
    <col min="15875" max="15876" width="6.140625" style="123" customWidth="1"/>
    <col min="15877" max="15877" width="1.42578125" style="123" customWidth="1"/>
    <col min="15878" max="15880" width="6" style="123" bestFit="1" customWidth="1"/>
    <col min="15881" max="15881" width="1.42578125" style="123" customWidth="1"/>
    <col min="15882" max="15884" width="6" style="123" bestFit="1" customWidth="1"/>
    <col min="15885" max="15885" width="1.42578125" style="123" customWidth="1"/>
    <col min="15886" max="15888" width="6" style="123" bestFit="1" customWidth="1"/>
    <col min="15889" max="15889" width="1.42578125" style="123" customWidth="1"/>
    <col min="15890" max="15890" width="6" style="123" customWidth="1"/>
    <col min="15891" max="15891" width="6" style="123" bestFit="1" customWidth="1"/>
    <col min="15892" max="15892" width="6" style="123" customWidth="1"/>
    <col min="15893" max="15893" width="1.42578125" style="123" customWidth="1"/>
    <col min="15894" max="15895" width="6" style="123" bestFit="1" customWidth="1"/>
    <col min="15896" max="15896" width="6" style="123" customWidth="1"/>
    <col min="15897" max="15897" width="1.42578125" style="123" customWidth="1"/>
    <col min="15898" max="15900" width="5.140625" style="123" customWidth="1"/>
    <col min="15901" max="15901" width="1.42578125" style="123" customWidth="1"/>
    <col min="15902" max="15902" width="16" style="123" customWidth="1"/>
    <col min="15903" max="15903" width="6.28515625" style="123" bestFit="1" customWidth="1"/>
    <col min="15904" max="15905" width="6.140625" style="123" customWidth="1"/>
    <col min="15906" max="15906" width="1.42578125" style="123" customWidth="1"/>
    <col min="15907" max="15907" width="6.28515625" style="123" bestFit="1" customWidth="1"/>
    <col min="15908" max="15909" width="5.140625" style="123" customWidth="1"/>
    <col min="15910" max="15910" width="1.42578125" style="123" customWidth="1"/>
    <col min="15911" max="15913" width="5.140625" style="123" customWidth="1"/>
    <col min="15914" max="15914" width="1.42578125" style="123" customWidth="1"/>
    <col min="15915" max="15917" width="5.140625" style="123" customWidth="1"/>
    <col min="15918" max="15918" width="1.42578125" style="123" customWidth="1"/>
    <col min="15919" max="15921" width="5.140625" style="123" customWidth="1"/>
    <col min="15922" max="15922" width="1.42578125" style="123" customWidth="1"/>
    <col min="15923" max="15925" width="5.140625" style="123" customWidth="1"/>
    <col min="15926" max="15926" width="1.42578125" style="123" customWidth="1"/>
    <col min="15927" max="15929" width="5.140625" style="123" customWidth="1"/>
    <col min="15930" max="16128" width="11.42578125" style="123"/>
    <col min="16129" max="16129" width="16" style="123" customWidth="1"/>
    <col min="16130" max="16130" width="7" style="123" bestFit="1" customWidth="1"/>
    <col min="16131" max="16132" width="6.140625" style="123" customWidth="1"/>
    <col min="16133" max="16133" width="1.42578125" style="123" customWidth="1"/>
    <col min="16134" max="16136" width="6" style="123" bestFit="1" customWidth="1"/>
    <col min="16137" max="16137" width="1.42578125" style="123" customWidth="1"/>
    <col min="16138" max="16140" width="6" style="123" bestFit="1" customWidth="1"/>
    <col min="16141" max="16141" width="1.42578125" style="123" customWidth="1"/>
    <col min="16142" max="16144" width="6" style="123" bestFit="1" customWidth="1"/>
    <col min="16145" max="16145" width="1.42578125" style="123" customWidth="1"/>
    <col min="16146" max="16146" width="6" style="123" customWidth="1"/>
    <col min="16147" max="16147" width="6" style="123" bestFit="1" customWidth="1"/>
    <col min="16148" max="16148" width="6" style="123" customWidth="1"/>
    <col min="16149" max="16149" width="1.42578125" style="123" customWidth="1"/>
    <col min="16150" max="16151" width="6" style="123" bestFit="1" customWidth="1"/>
    <col min="16152" max="16152" width="6" style="123" customWidth="1"/>
    <col min="16153" max="16153" width="1.42578125" style="123" customWidth="1"/>
    <col min="16154" max="16156" width="5.140625" style="123" customWidth="1"/>
    <col min="16157" max="16157" width="1.42578125" style="123" customWidth="1"/>
    <col min="16158" max="16158" width="16" style="123" customWidth="1"/>
    <col min="16159" max="16159" width="6.28515625" style="123" bestFit="1" customWidth="1"/>
    <col min="16160" max="16161" width="6.140625" style="123" customWidth="1"/>
    <col min="16162" max="16162" width="1.42578125" style="123" customWidth="1"/>
    <col min="16163" max="16163" width="6.28515625" style="123" bestFit="1" customWidth="1"/>
    <col min="16164" max="16165" width="5.140625" style="123" customWidth="1"/>
    <col min="16166" max="16166" width="1.42578125" style="123" customWidth="1"/>
    <col min="16167" max="16169" width="5.140625" style="123" customWidth="1"/>
    <col min="16170" max="16170" width="1.42578125" style="123" customWidth="1"/>
    <col min="16171" max="16173" width="5.140625" style="123" customWidth="1"/>
    <col min="16174" max="16174" width="1.42578125" style="123" customWidth="1"/>
    <col min="16175" max="16177" width="5.140625" style="123" customWidth="1"/>
    <col min="16178" max="16178" width="1.42578125" style="123" customWidth="1"/>
    <col min="16179" max="16181" width="5.140625" style="123" customWidth="1"/>
    <col min="16182" max="16182" width="1.42578125" style="123" customWidth="1"/>
    <col min="16183" max="16185" width="5.140625" style="123" customWidth="1"/>
    <col min="16186" max="16384" width="11.42578125" style="123"/>
  </cols>
  <sheetData>
    <row r="1" spans="1:62" ht="15" customHeight="1" x14ac:dyDescent="0.2">
      <c r="Y1" s="29"/>
      <c r="Z1" s="326" t="s">
        <v>317</v>
      </c>
      <c r="AA1" s="326"/>
      <c r="BF1" s="29"/>
      <c r="BG1" s="326" t="s">
        <v>317</v>
      </c>
      <c r="BH1" s="326"/>
    </row>
    <row r="2" spans="1:62" ht="15" customHeight="1" x14ac:dyDescent="0.2">
      <c r="Y2" s="30"/>
      <c r="Z2" s="326"/>
      <c r="AA2" s="326"/>
      <c r="BF2" s="30"/>
      <c r="BG2" s="326"/>
      <c r="BH2" s="326"/>
    </row>
    <row r="3" spans="1:62" ht="15" customHeight="1" x14ac:dyDescent="0.25">
      <c r="A3" s="337" t="s">
        <v>289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D3" s="337" t="s">
        <v>290</v>
      </c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</row>
    <row r="4" spans="1:62" ht="15" customHeight="1" x14ac:dyDescent="0.25">
      <c r="A4" s="338" t="s">
        <v>152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D4" s="338" t="s">
        <v>153</v>
      </c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</row>
    <row r="5" spans="1:62" s="101" customFormat="1" ht="15" customHeight="1" x14ac:dyDescent="0.2">
      <c r="A5" s="338" t="s">
        <v>236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  <c r="BG5" s="95"/>
      <c r="BH5" s="95"/>
      <c r="BI5" s="95"/>
      <c r="BJ5" s="95"/>
    </row>
    <row r="6" spans="1:62" s="101" customFormat="1" ht="15" customHeight="1" x14ac:dyDescent="0.2">
      <c r="A6" s="338" t="s">
        <v>246</v>
      </c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  <c r="BG6" s="95"/>
      <c r="BH6" s="95"/>
      <c r="BI6" s="95"/>
      <c r="BJ6" s="95"/>
    </row>
    <row r="7" spans="1:62" s="101" customFormat="1" ht="15" customHeight="1" x14ac:dyDescent="0.2">
      <c r="A7" s="338" t="s">
        <v>230</v>
      </c>
      <c r="B7" s="338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G7" s="95"/>
      <c r="BH7" s="95"/>
      <c r="BI7" s="95"/>
      <c r="BJ7" s="95"/>
    </row>
    <row r="8" spans="1:62" s="101" customFormat="1" ht="15" customHeight="1" x14ac:dyDescent="0.2">
      <c r="A8" s="338" t="s">
        <v>462</v>
      </c>
      <c r="B8" s="338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G8" s="95"/>
      <c r="BH8" s="95"/>
      <c r="BI8" s="95"/>
      <c r="BJ8" s="95"/>
    </row>
    <row r="9" spans="1:62" ht="15" customHeight="1" thickBot="1" x14ac:dyDescent="0.3">
      <c r="A9" s="121"/>
      <c r="B9" s="143"/>
      <c r="C9" s="121"/>
      <c r="D9" s="121"/>
      <c r="E9" s="121"/>
      <c r="F9" s="122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D9" s="121"/>
      <c r="AE9" s="143"/>
      <c r="AF9" s="121"/>
      <c r="AG9" s="121"/>
      <c r="AH9" s="121"/>
      <c r="AI9" s="122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</row>
    <row r="10" spans="1:62" s="101" customFormat="1" ht="15" customHeight="1" x14ac:dyDescent="0.2">
      <c r="A10" s="345" t="s">
        <v>242</v>
      </c>
      <c r="B10" s="343" t="s">
        <v>19</v>
      </c>
      <c r="C10" s="343"/>
      <c r="D10" s="343"/>
      <c r="E10" s="108"/>
      <c r="F10" s="343" t="s">
        <v>116</v>
      </c>
      <c r="G10" s="343"/>
      <c r="H10" s="343"/>
      <c r="I10" s="108"/>
      <c r="J10" s="343" t="s">
        <v>117</v>
      </c>
      <c r="K10" s="343"/>
      <c r="L10" s="343"/>
      <c r="M10" s="108"/>
      <c r="N10" s="343" t="s">
        <v>118</v>
      </c>
      <c r="O10" s="343"/>
      <c r="P10" s="343"/>
      <c r="Q10" s="108"/>
      <c r="R10" s="343" t="s">
        <v>119</v>
      </c>
      <c r="S10" s="343"/>
      <c r="T10" s="343"/>
      <c r="U10" s="108"/>
      <c r="V10" s="343" t="s">
        <v>120</v>
      </c>
      <c r="W10" s="343"/>
      <c r="X10" s="343"/>
      <c r="Y10" s="108"/>
      <c r="Z10" s="343" t="s">
        <v>121</v>
      </c>
      <c r="AA10" s="343"/>
      <c r="AB10" s="343"/>
      <c r="AD10" s="345" t="s">
        <v>242</v>
      </c>
      <c r="AE10" s="343" t="s">
        <v>19</v>
      </c>
      <c r="AF10" s="343"/>
      <c r="AG10" s="343"/>
      <c r="AH10" s="108"/>
      <c r="AI10" s="343" t="s">
        <v>116</v>
      </c>
      <c r="AJ10" s="343"/>
      <c r="AK10" s="343"/>
      <c r="AL10" s="108"/>
      <c r="AM10" s="343" t="s">
        <v>117</v>
      </c>
      <c r="AN10" s="343"/>
      <c r="AO10" s="343"/>
      <c r="AP10" s="108"/>
      <c r="AQ10" s="343" t="s">
        <v>118</v>
      </c>
      <c r="AR10" s="343"/>
      <c r="AS10" s="343"/>
      <c r="AT10" s="108"/>
      <c r="AU10" s="343" t="s">
        <v>119</v>
      </c>
      <c r="AV10" s="343"/>
      <c r="AW10" s="343"/>
      <c r="AX10" s="108"/>
      <c r="AY10" s="343" t="s">
        <v>120</v>
      </c>
      <c r="AZ10" s="343"/>
      <c r="BA10" s="343"/>
      <c r="BB10" s="108"/>
      <c r="BC10" s="343" t="s">
        <v>121</v>
      </c>
      <c r="BD10" s="343"/>
      <c r="BE10" s="343"/>
      <c r="BG10" s="95"/>
      <c r="BH10" s="95"/>
      <c r="BI10" s="95"/>
      <c r="BJ10" s="95"/>
    </row>
    <row r="11" spans="1:62" s="101" customFormat="1" ht="15" customHeight="1" thickBot="1" x14ac:dyDescent="0.25">
      <c r="A11" s="346"/>
      <c r="B11" s="109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  <c r="BG11" s="95"/>
      <c r="BH11" s="95"/>
      <c r="BI11" s="95"/>
      <c r="BJ11" s="95"/>
    </row>
    <row r="12" spans="1:62" ht="15" customHeight="1" x14ac:dyDescent="0.25">
      <c r="A12" s="126"/>
      <c r="B12" s="112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26"/>
      <c r="AE12" s="112"/>
      <c r="AF12" s="112"/>
      <c r="AG12" s="112"/>
      <c r="AH12" s="113"/>
      <c r="AI12" s="112"/>
      <c r="AJ12" s="112"/>
      <c r="AK12" s="112"/>
      <c r="AL12" s="113"/>
      <c r="AM12" s="112"/>
      <c r="AN12" s="112"/>
      <c r="AO12" s="112"/>
      <c r="AP12" s="113"/>
      <c r="AQ12" s="112"/>
      <c r="AR12" s="112"/>
      <c r="AS12" s="112"/>
      <c r="AT12" s="113"/>
      <c r="AU12" s="112"/>
      <c r="AV12" s="112"/>
      <c r="AW12" s="112"/>
      <c r="AX12" s="113"/>
      <c r="AY12" s="112"/>
      <c r="AZ12" s="112"/>
      <c r="BA12" s="112"/>
      <c r="BB12" s="113"/>
      <c r="BC12" s="112"/>
      <c r="BD12" s="112"/>
      <c r="BE12" s="112"/>
    </row>
    <row r="13" spans="1:62" s="148" customFormat="1" ht="15" customHeight="1" x14ac:dyDescent="0.25">
      <c r="A13" s="150" t="s">
        <v>244</v>
      </c>
      <c r="B13" s="152">
        <f>+F13+J13+N13+R13+V13+Z13</f>
        <v>19474</v>
      </c>
      <c r="C13" s="152">
        <f>+G13+K13+O13+S13+W13+AA13</f>
        <v>8623</v>
      </c>
      <c r="D13" s="152">
        <f>+H13+L13+P13+T13+X13+AB13</f>
        <v>10851</v>
      </c>
      <c r="E13" s="152"/>
      <c r="F13" s="152">
        <f>SUM(F15:F36)</f>
        <v>2352</v>
      </c>
      <c r="G13" s="152">
        <f>SUM(G15:G36)</f>
        <v>1074</v>
      </c>
      <c r="H13" s="152">
        <f>SUM(H15:H36)</f>
        <v>1278</v>
      </c>
      <c r="I13" s="152"/>
      <c r="J13" s="152">
        <f>SUM(J15:J36)</f>
        <v>3159</v>
      </c>
      <c r="K13" s="152">
        <f>SUM(K15:K36)</f>
        <v>1474</v>
      </c>
      <c r="L13" s="152">
        <f>SUM(L15:L36)</f>
        <v>1685</v>
      </c>
      <c r="M13" s="152"/>
      <c r="N13" s="152">
        <f>SUM(N15:N36)</f>
        <v>4132</v>
      </c>
      <c r="O13" s="152">
        <f>SUM(O15:O36)</f>
        <v>1862</v>
      </c>
      <c r="P13" s="152">
        <f>SUM(P15:P36)</f>
        <v>2270</v>
      </c>
      <c r="Q13" s="152"/>
      <c r="R13" s="152">
        <f>SUM(R15:R36)</f>
        <v>4321</v>
      </c>
      <c r="S13" s="152">
        <f>SUM(S15:S36)</f>
        <v>1878</v>
      </c>
      <c r="T13" s="152">
        <f>SUM(T15:T36)</f>
        <v>2443</v>
      </c>
      <c r="U13" s="152"/>
      <c r="V13" s="152">
        <f>SUM(V15:V36)</f>
        <v>5510</v>
      </c>
      <c r="W13" s="152">
        <f>SUM(W15:W36)</f>
        <v>2335</v>
      </c>
      <c r="X13" s="152">
        <f>SUM(X15:X36)</f>
        <v>3175</v>
      </c>
      <c r="Y13" s="152"/>
      <c r="Z13" s="152">
        <f>SUM(Z15:Z36)</f>
        <v>0</v>
      </c>
      <c r="AA13" s="152">
        <f>SUM(AA15:AA36)</f>
        <v>0</v>
      </c>
      <c r="AB13" s="152">
        <f>SUM(AB15:AB36)</f>
        <v>0</v>
      </c>
      <c r="AD13" s="150" t="s">
        <v>244</v>
      </c>
      <c r="AE13" s="210">
        <f>+B13/(B13+B54)*100</f>
        <v>69.969818913480879</v>
      </c>
      <c r="AF13" s="210">
        <f t="shared" ref="AF13:AG13" si="0">+C13/(C13+C54)*100</f>
        <v>65.649029311001144</v>
      </c>
      <c r="AG13" s="210">
        <f t="shared" si="0"/>
        <v>73.831394162073892</v>
      </c>
      <c r="AH13" s="163"/>
      <c r="AI13" s="210">
        <f>+F13/(F13+F54)*100</f>
        <v>65.845464725643893</v>
      </c>
      <c r="AJ13" s="210">
        <f t="shared" ref="AJ13" si="1">+G13/(G13+G54)*100</f>
        <v>60.067114093959731</v>
      </c>
      <c r="AK13" s="210">
        <f t="shared" ref="AK13" si="2">+H13/(H13+H54)*100</f>
        <v>71.63677130044843</v>
      </c>
      <c r="AL13" s="163"/>
      <c r="AM13" s="210">
        <f>+J13/(J13+J54)*100</f>
        <v>66.157068062827236</v>
      </c>
      <c r="AN13" s="210">
        <f t="shared" ref="AN13" si="3">+K13/(K13+K54)*100</f>
        <v>62.910798122065728</v>
      </c>
      <c r="AO13" s="210">
        <f t="shared" ref="AO13" si="4">+L13/(L13+L54)*100</f>
        <v>69.28453947368422</v>
      </c>
      <c r="AP13" s="163"/>
      <c r="AQ13" s="210">
        <f>+N13/(N13+N54)*100</f>
        <v>72.50394806106334</v>
      </c>
      <c r="AR13" s="210">
        <f t="shared" ref="AR13" si="5">+O13/(O13+O54)*100</f>
        <v>67.171717171717177</v>
      </c>
      <c r="AS13" s="210">
        <f t="shared" ref="AS13" si="6">+P13/(P13+P54)*100</f>
        <v>77.553809361120599</v>
      </c>
      <c r="AT13" s="163"/>
      <c r="AU13" s="210">
        <f>+R13/(R13+R54)*100</f>
        <v>65.658714481081901</v>
      </c>
      <c r="AV13" s="210">
        <f t="shared" ref="AV13" si="7">+S13/(S13+S54)*100</f>
        <v>62.55829447035309</v>
      </c>
      <c r="AW13" s="210">
        <f t="shared" ref="AW13" si="8">+T13/(T13+T54)*100</f>
        <v>68.259290304554341</v>
      </c>
      <c r="AX13" s="163"/>
      <c r="AY13" s="210">
        <f>+V13/(V13+V54)*100</f>
        <v>76.47467036780013</v>
      </c>
      <c r="AZ13" s="210">
        <f t="shared" ref="AZ13" si="9">+W13/(W13+W54)*100</f>
        <v>72.291021671826627</v>
      </c>
      <c r="BA13" s="210">
        <f t="shared" ref="BA13" si="10">+X13/(X13+X54)*100</f>
        <v>79.874213836477992</v>
      </c>
      <c r="BB13" s="163"/>
      <c r="BC13" s="227">
        <v>0</v>
      </c>
      <c r="BD13" s="227">
        <v>0</v>
      </c>
      <c r="BE13" s="227">
        <v>0</v>
      </c>
      <c r="BF13" s="150"/>
      <c r="BG13" s="150"/>
      <c r="BH13" s="150"/>
      <c r="BI13" s="150"/>
    </row>
    <row r="14" spans="1:62" ht="15" customHeight="1" x14ac:dyDescent="0.25">
      <c r="A14" s="107"/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D14" s="107"/>
      <c r="AE14" s="210"/>
      <c r="AF14" s="210"/>
      <c r="AG14" s="210"/>
      <c r="AH14" s="144"/>
      <c r="AI14" s="210"/>
      <c r="AJ14" s="210"/>
      <c r="AK14" s="210"/>
      <c r="AL14" s="144"/>
      <c r="AM14" s="210"/>
      <c r="AN14" s="210"/>
      <c r="AO14" s="210"/>
      <c r="AP14" s="144"/>
      <c r="AQ14" s="210"/>
      <c r="AR14" s="210"/>
      <c r="AS14" s="210"/>
      <c r="AT14" s="144"/>
      <c r="AU14" s="210"/>
      <c r="AV14" s="210"/>
      <c r="AW14" s="210"/>
      <c r="AX14" s="144"/>
      <c r="AY14" s="210"/>
      <c r="AZ14" s="210"/>
      <c r="BA14" s="210"/>
      <c r="BB14" s="144"/>
      <c r="BC14" s="225"/>
      <c r="BD14" s="225"/>
      <c r="BE14" s="225"/>
    </row>
    <row r="15" spans="1:62" ht="15" customHeight="1" x14ac:dyDescent="0.2">
      <c r="A15" s="107" t="s">
        <v>79</v>
      </c>
      <c r="B15" s="263">
        <v>370</v>
      </c>
      <c r="C15" s="263">
        <v>150</v>
      </c>
      <c r="D15" s="263">
        <v>220</v>
      </c>
      <c r="E15" s="263"/>
      <c r="F15" s="263">
        <v>73</v>
      </c>
      <c r="G15" s="263">
        <v>32</v>
      </c>
      <c r="H15" s="263">
        <v>41</v>
      </c>
      <c r="I15" s="263"/>
      <c r="J15" s="263">
        <v>68</v>
      </c>
      <c r="K15" s="263">
        <v>23</v>
      </c>
      <c r="L15" s="263">
        <v>45</v>
      </c>
      <c r="M15" s="263"/>
      <c r="N15" s="263">
        <v>68</v>
      </c>
      <c r="O15" s="263">
        <v>25</v>
      </c>
      <c r="P15" s="263">
        <v>43</v>
      </c>
      <c r="Q15" s="263"/>
      <c r="R15" s="263">
        <v>78</v>
      </c>
      <c r="S15" s="263">
        <v>35</v>
      </c>
      <c r="T15" s="263">
        <v>43</v>
      </c>
      <c r="U15" s="263"/>
      <c r="V15" s="263">
        <v>83</v>
      </c>
      <c r="W15" s="263">
        <v>35</v>
      </c>
      <c r="X15" s="263">
        <v>48</v>
      </c>
      <c r="Y15" s="118"/>
      <c r="Z15" s="118">
        <v>0</v>
      </c>
      <c r="AA15" s="118">
        <v>0</v>
      </c>
      <c r="AB15" s="118">
        <v>0</v>
      </c>
      <c r="AD15" s="107" t="s">
        <v>79</v>
      </c>
      <c r="AE15" s="125">
        <f t="shared" ref="AE15:AE36" si="11">+B15/(B15+B56)*100</f>
        <v>76.13168724279835</v>
      </c>
      <c r="AF15" s="125">
        <f t="shared" ref="AF15:AF36" si="12">+C15/(C15+C56)*100</f>
        <v>71.770334928229659</v>
      </c>
      <c r="AG15" s="125">
        <f t="shared" ref="AG15:AG36" si="13">+D15/(D15+D56)*100</f>
        <v>79.422382671480136</v>
      </c>
      <c r="AH15" s="144"/>
      <c r="AI15" s="125">
        <f t="shared" ref="AI15:AI36" si="14">+F15/(F15+F56)*100</f>
        <v>73.73737373737373</v>
      </c>
      <c r="AJ15" s="125">
        <f t="shared" ref="AJ15:AJ36" si="15">+G15/(G15+G56)*100</f>
        <v>66.666666666666657</v>
      </c>
      <c r="AK15" s="125">
        <f t="shared" ref="AK15:AK36" si="16">+H15/(H15+H56)*100</f>
        <v>80.392156862745097</v>
      </c>
      <c r="AL15" s="133"/>
      <c r="AM15" s="125">
        <f t="shared" ref="AM15:AM36" si="17">+J15/(J15+J56)*100</f>
        <v>71.578947368421055</v>
      </c>
      <c r="AN15" s="125">
        <f t="shared" ref="AN15:AN36" si="18">+K15/(K15+K56)*100</f>
        <v>58.974358974358978</v>
      </c>
      <c r="AO15" s="125">
        <f t="shared" ref="AO15:AO36" si="19">+L15/(L15+L56)*100</f>
        <v>80.357142857142861</v>
      </c>
      <c r="AP15" s="133"/>
      <c r="AQ15" s="125">
        <f t="shared" ref="AQ15:AQ36" si="20">+N15/(N15+N56)*100</f>
        <v>71.578947368421055</v>
      </c>
      <c r="AR15" s="125">
        <f t="shared" ref="AR15:AR36" si="21">+O15/(O15+O56)*100</f>
        <v>62.5</v>
      </c>
      <c r="AS15" s="125">
        <f t="shared" ref="AS15:AS36" si="22">+P15/(P15+P56)*100</f>
        <v>78.181818181818187</v>
      </c>
      <c r="AT15" s="133"/>
      <c r="AU15" s="125">
        <f t="shared" ref="AU15:AU36" si="23">+R15/(R15+R56)*100</f>
        <v>78.787878787878782</v>
      </c>
      <c r="AV15" s="125">
        <f t="shared" ref="AV15:AV36" si="24">+S15/(S15+S56)*100</f>
        <v>79.545454545454547</v>
      </c>
      <c r="AW15" s="125">
        <f t="shared" ref="AW15:AW36" si="25">+T15/(T15+T56)*100</f>
        <v>78.181818181818187</v>
      </c>
      <c r="AX15" s="133"/>
      <c r="AY15" s="125">
        <f t="shared" ref="AY15:AY36" si="26">+V15/(V15+V56)*100</f>
        <v>84.693877551020407</v>
      </c>
      <c r="AZ15" s="125">
        <f t="shared" ref="AZ15:AZ36" si="27">+W15/(W15+W56)*100</f>
        <v>92.10526315789474</v>
      </c>
      <c r="BA15" s="125">
        <f t="shared" ref="BA15:BA36" si="28">+X15/(X15+X56)*100</f>
        <v>80</v>
      </c>
      <c r="BB15" s="144"/>
      <c r="BC15" s="225">
        <v>0</v>
      </c>
      <c r="BD15" s="225">
        <v>0</v>
      </c>
      <c r="BE15" s="225">
        <v>0</v>
      </c>
    </row>
    <row r="16" spans="1:62" ht="15" customHeight="1" x14ac:dyDescent="0.2">
      <c r="A16" s="107" t="s">
        <v>80</v>
      </c>
      <c r="B16" s="263">
        <v>639</v>
      </c>
      <c r="C16" s="263">
        <v>282</v>
      </c>
      <c r="D16" s="263">
        <v>357</v>
      </c>
      <c r="E16" s="263"/>
      <c r="F16" s="263">
        <v>87</v>
      </c>
      <c r="G16" s="263">
        <v>41</v>
      </c>
      <c r="H16" s="263">
        <v>46</v>
      </c>
      <c r="I16" s="263"/>
      <c r="J16" s="263">
        <v>134</v>
      </c>
      <c r="K16" s="263">
        <v>73</v>
      </c>
      <c r="L16" s="263">
        <v>61</v>
      </c>
      <c r="M16" s="263"/>
      <c r="N16" s="263">
        <v>147</v>
      </c>
      <c r="O16" s="263">
        <v>75</v>
      </c>
      <c r="P16" s="263">
        <v>72</v>
      </c>
      <c r="Q16" s="263"/>
      <c r="R16" s="263">
        <v>151</v>
      </c>
      <c r="S16" s="263">
        <v>55</v>
      </c>
      <c r="T16" s="263">
        <v>96</v>
      </c>
      <c r="U16" s="263"/>
      <c r="V16" s="263">
        <v>120</v>
      </c>
      <c r="W16" s="263">
        <v>38</v>
      </c>
      <c r="X16" s="263">
        <v>82</v>
      </c>
      <c r="Y16" s="118"/>
      <c r="Z16" s="118">
        <v>0</v>
      </c>
      <c r="AA16" s="118">
        <v>0</v>
      </c>
      <c r="AB16" s="118">
        <v>0</v>
      </c>
      <c r="AD16" s="107" t="s">
        <v>80</v>
      </c>
      <c r="AE16" s="125">
        <f t="shared" si="11"/>
        <v>73.617511520737324</v>
      </c>
      <c r="AF16" s="125">
        <f t="shared" si="12"/>
        <v>67.788461538461547</v>
      </c>
      <c r="AG16" s="125">
        <f t="shared" si="13"/>
        <v>78.982300884955748</v>
      </c>
      <c r="AH16" s="144"/>
      <c r="AI16" s="125">
        <f t="shared" si="14"/>
        <v>70.731707317073173</v>
      </c>
      <c r="AJ16" s="125">
        <f t="shared" si="15"/>
        <v>71.929824561403507</v>
      </c>
      <c r="AK16" s="125">
        <f t="shared" si="16"/>
        <v>69.696969696969703</v>
      </c>
      <c r="AL16" s="133"/>
      <c r="AM16" s="125">
        <f t="shared" si="17"/>
        <v>72.043010752688176</v>
      </c>
      <c r="AN16" s="125">
        <f t="shared" si="18"/>
        <v>73.73737373737373</v>
      </c>
      <c r="AO16" s="125">
        <f t="shared" si="19"/>
        <v>70.114942528735639</v>
      </c>
      <c r="AP16" s="133"/>
      <c r="AQ16" s="125">
        <f t="shared" si="20"/>
        <v>75.384615384615387</v>
      </c>
      <c r="AR16" s="125">
        <f t="shared" si="21"/>
        <v>73.529411764705884</v>
      </c>
      <c r="AS16" s="125">
        <f t="shared" si="22"/>
        <v>77.41935483870968</v>
      </c>
      <c r="AT16" s="133"/>
      <c r="AU16" s="125">
        <f t="shared" si="23"/>
        <v>75.5</v>
      </c>
      <c r="AV16" s="125">
        <f t="shared" si="24"/>
        <v>63.218390804597703</v>
      </c>
      <c r="AW16" s="125">
        <f t="shared" si="25"/>
        <v>84.955752212389385</v>
      </c>
      <c r="AX16" s="133"/>
      <c r="AY16" s="125">
        <f t="shared" si="26"/>
        <v>73.170731707317074</v>
      </c>
      <c r="AZ16" s="125">
        <f t="shared" si="27"/>
        <v>53.521126760563376</v>
      </c>
      <c r="BA16" s="125">
        <f t="shared" si="28"/>
        <v>88.172043010752688</v>
      </c>
      <c r="BB16" s="144"/>
      <c r="BC16" s="225">
        <v>0</v>
      </c>
      <c r="BD16" s="225">
        <v>0</v>
      </c>
      <c r="BE16" s="225">
        <v>0</v>
      </c>
    </row>
    <row r="17" spans="1:57" ht="15" customHeight="1" x14ac:dyDescent="0.2">
      <c r="A17" s="107" t="s">
        <v>82</v>
      </c>
      <c r="B17" s="263">
        <v>559</v>
      </c>
      <c r="C17" s="263">
        <v>232</v>
      </c>
      <c r="D17" s="263">
        <v>327</v>
      </c>
      <c r="E17" s="263"/>
      <c r="F17" s="263">
        <v>65</v>
      </c>
      <c r="G17" s="263">
        <v>31</v>
      </c>
      <c r="H17" s="263">
        <v>34</v>
      </c>
      <c r="I17" s="263"/>
      <c r="J17" s="263">
        <v>90</v>
      </c>
      <c r="K17" s="263">
        <v>33</v>
      </c>
      <c r="L17" s="263">
        <v>57</v>
      </c>
      <c r="M17" s="263"/>
      <c r="N17" s="263">
        <v>185</v>
      </c>
      <c r="O17" s="263">
        <v>64</v>
      </c>
      <c r="P17" s="263">
        <v>121</v>
      </c>
      <c r="Q17" s="263"/>
      <c r="R17" s="263">
        <v>117</v>
      </c>
      <c r="S17" s="263">
        <v>56</v>
      </c>
      <c r="T17" s="263">
        <v>61</v>
      </c>
      <c r="U17" s="263"/>
      <c r="V17" s="263">
        <v>102</v>
      </c>
      <c r="W17" s="263">
        <v>48</v>
      </c>
      <c r="X17" s="263">
        <v>54</v>
      </c>
      <c r="Y17" s="118"/>
      <c r="Z17" s="118">
        <v>0</v>
      </c>
      <c r="AA17" s="118">
        <v>0</v>
      </c>
      <c r="AB17" s="118">
        <v>0</v>
      </c>
      <c r="AD17" s="107" t="s">
        <v>82</v>
      </c>
      <c r="AE17" s="125">
        <f t="shared" si="11"/>
        <v>62.950450450450447</v>
      </c>
      <c r="AF17" s="125">
        <f t="shared" si="12"/>
        <v>59.335038363171357</v>
      </c>
      <c r="AG17" s="125">
        <f t="shared" si="13"/>
        <v>65.794768611670023</v>
      </c>
      <c r="AH17" s="144"/>
      <c r="AI17" s="125">
        <f t="shared" si="14"/>
        <v>43.918918918918919</v>
      </c>
      <c r="AJ17" s="125">
        <f t="shared" si="15"/>
        <v>44.927536231884055</v>
      </c>
      <c r="AK17" s="125">
        <f t="shared" si="16"/>
        <v>43.037974683544306</v>
      </c>
      <c r="AL17" s="133"/>
      <c r="AM17" s="125">
        <f t="shared" si="17"/>
        <v>52.325581395348841</v>
      </c>
      <c r="AN17" s="125">
        <f t="shared" si="18"/>
        <v>41.77215189873418</v>
      </c>
      <c r="AO17" s="125">
        <f t="shared" si="19"/>
        <v>61.29032258064516</v>
      </c>
      <c r="AP17" s="133"/>
      <c r="AQ17" s="125">
        <f t="shared" si="20"/>
        <v>79.741379310344826</v>
      </c>
      <c r="AR17" s="125">
        <f t="shared" si="21"/>
        <v>71.111111111111114</v>
      </c>
      <c r="AS17" s="125">
        <f t="shared" si="22"/>
        <v>85.211267605633793</v>
      </c>
      <c r="AT17" s="133"/>
      <c r="AU17" s="125">
        <f t="shared" si="23"/>
        <v>60.309278350515463</v>
      </c>
      <c r="AV17" s="125">
        <f t="shared" si="24"/>
        <v>63.636363636363633</v>
      </c>
      <c r="AW17" s="125">
        <f t="shared" si="25"/>
        <v>57.547169811320757</v>
      </c>
      <c r="AX17" s="133"/>
      <c r="AY17" s="125">
        <f t="shared" si="26"/>
        <v>71.83098591549296</v>
      </c>
      <c r="AZ17" s="125">
        <f t="shared" si="27"/>
        <v>73.846153846153854</v>
      </c>
      <c r="BA17" s="125">
        <f t="shared" si="28"/>
        <v>70.129870129870127</v>
      </c>
      <c r="BB17" s="144"/>
      <c r="BC17" s="225">
        <v>0</v>
      </c>
      <c r="BD17" s="225">
        <v>0</v>
      </c>
      <c r="BE17" s="225">
        <v>0</v>
      </c>
    </row>
    <row r="18" spans="1:57" ht="15" customHeight="1" x14ac:dyDescent="0.2">
      <c r="A18" s="107" t="s">
        <v>83</v>
      </c>
      <c r="B18" s="263">
        <v>361</v>
      </c>
      <c r="C18" s="263">
        <v>156</v>
      </c>
      <c r="D18" s="263">
        <v>205</v>
      </c>
      <c r="E18" s="263"/>
      <c r="F18" s="263">
        <v>45</v>
      </c>
      <c r="G18" s="263">
        <v>17</v>
      </c>
      <c r="H18" s="263">
        <v>28</v>
      </c>
      <c r="I18" s="263"/>
      <c r="J18" s="263">
        <v>52</v>
      </c>
      <c r="K18" s="263">
        <v>29</v>
      </c>
      <c r="L18" s="263">
        <v>23</v>
      </c>
      <c r="M18" s="263"/>
      <c r="N18" s="263">
        <v>60</v>
      </c>
      <c r="O18" s="263">
        <v>27</v>
      </c>
      <c r="P18" s="263">
        <v>33</v>
      </c>
      <c r="Q18" s="263"/>
      <c r="R18" s="263">
        <v>78</v>
      </c>
      <c r="S18" s="263">
        <v>35</v>
      </c>
      <c r="T18" s="263">
        <v>43</v>
      </c>
      <c r="U18" s="263"/>
      <c r="V18" s="263">
        <v>126</v>
      </c>
      <c r="W18" s="263">
        <v>48</v>
      </c>
      <c r="X18" s="263">
        <v>78</v>
      </c>
      <c r="Y18" s="118"/>
      <c r="Z18" s="118">
        <v>0</v>
      </c>
      <c r="AA18" s="118">
        <v>0</v>
      </c>
      <c r="AB18" s="118">
        <v>0</v>
      </c>
      <c r="AD18" s="107" t="s">
        <v>83</v>
      </c>
      <c r="AE18" s="125">
        <f t="shared" si="11"/>
        <v>65.996343692870198</v>
      </c>
      <c r="AF18" s="125">
        <f t="shared" si="12"/>
        <v>56.521739130434781</v>
      </c>
      <c r="AG18" s="125">
        <f t="shared" si="13"/>
        <v>75.645756457564573</v>
      </c>
      <c r="AH18" s="144"/>
      <c r="AI18" s="125">
        <f t="shared" si="14"/>
        <v>72.58064516129032</v>
      </c>
      <c r="AJ18" s="125">
        <f t="shared" si="15"/>
        <v>53.125</v>
      </c>
      <c r="AK18" s="125">
        <f t="shared" si="16"/>
        <v>93.333333333333329</v>
      </c>
      <c r="AL18" s="133"/>
      <c r="AM18" s="125">
        <f t="shared" si="17"/>
        <v>57.777777777777771</v>
      </c>
      <c r="AN18" s="125">
        <f t="shared" si="18"/>
        <v>67.441860465116278</v>
      </c>
      <c r="AO18" s="125">
        <f t="shared" si="19"/>
        <v>48.936170212765958</v>
      </c>
      <c r="AP18" s="133"/>
      <c r="AQ18" s="125">
        <f t="shared" si="20"/>
        <v>50.420168067226889</v>
      </c>
      <c r="AR18" s="125">
        <f t="shared" si="21"/>
        <v>36</v>
      </c>
      <c r="AS18" s="125">
        <f t="shared" si="22"/>
        <v>75</v>
      </c>
      <c r="AT18" s="133"/>
      <c r="AU18" s="125">
        <f t="shared" si="23"/>
        <v>62.903225806451616</v>
      </c>
      <c r="AV18" s="125">
        <f t="shared" si="24"/>
        <v>60.344827586206897</v>
      </c>
      <c r="AW18" s="125">
        <f t="shared" si="25"/>
        <v>65.151515151515156</v>
      </c>
      <c r="AX18" s="133"/>
      <c r="AY18" s="125">
        <f t="shared" si="26"/>
        <v>82.89473684210526</v>
      </c>
      <c r="AZ18" s="125">
        <f t="shared" si="27"/>
        <v>70.588235294117652</v>
      </c>
      <c r="BA18" s="125">
        <f t="shared" si="28"/>
        <v>92.857142857142861</v>
      </c>
      <c r="BB18" s="144"/>
      <c r="BC18" s="225">
        <v>0</v>
      </c>
      <c r="BD18" s="225">
        <v>0</v>
      </c>
      <c r="BE18" s="225">
        <v>0</v>
      </c>
    </row>
    <row r="19" spans="1:57" ht="15" customHeight="1" x14ac:dyDescent="0.2">
      <c r="A19" s="107" t="s">
        <v>84</v>
      </c>
      <c r="B19" s="263">
        <v>1864</v>
      </c>
      <c r="C19" s="263">
        <v>881</v>
      </c>
      <c r="D19" s="263">
        <v>983</v>
      </c>
      <c r="E19" s="263"/>
      <c r="F19" s="263">
        <v>191</v>
      </c>
      <c r="G19" s="263">
        <v>96</v>
      </c>
      <c r="H19" s="263">
        <v>95</v>
      </c>
      <c r="I19" s="263"/>
      <c r="J19" s="263">
        <v>283</v>
      </c>
      <c r="K19" s="263">
        <v>136</v>
      </c>
      <c r="L19" s="263">
        <v>147</v>
      </c>
      <c r="M19" s="263"/>
      <c r="N19" s="263">
        <v>353</v>
      </c>
      <c r="O19" s="263">
        <v>175</v>
      </c>
      <c r="P19" s="263">
        <v>178</v>
      </c>
      <c r="Q19" s="263"/>
      <c r="R19" s="263">
        <v>399</v>
      </c>
      <c r="S19" s="263">
        <v>175</v>
      </c>
      <c r="T19" s="263">
        <v>224</v>
      </c>
      <c r="U19" s="263"/>
      <c r="V19" s="263">
        <v>638</v>
      </c>
      <c r="W19" s="263">
        <v>299</v>
      </c>
      <c r="X19" s="263">
        <v>339</v>
      </c>
      <c r="Y19" s="118"/>
      <c r="Z19" s="118">
        <v>0</v>
      </c>
      <c r="AA19" s="118">
        <v>0</v>
      </c>
      <c r="AB19" s="118">
        <v>0</v>
      </c>
      <c r="AD19" s="107" t="s">
        <v>84</v>
      </c>
      <c r="AE19" s="125">
        <f t="shared" si="11"/>
        <v>69.917479369842468</v>
      </c>
      <c r="AF19" s="125">
        <f t="shared" si="12"/>
        <v>63.70209689081706</v>
      </c>
      <c r="AG19" s="125">
        <f t="shared" si="13"/>
        <v>76.61730319563523</v>
      </c>
      <c r="AH19" s="144"/>
      <c r="AI19" s="125">
        <f t="shared" si="14"/>
        <v>63.455149501661133</v>
      </c>
      <c r="AJ19" s="125">
        <f t="shared" si="15"/>
        <v>55.172413793103445</v>
      </c>
      <c r="AK19" s="125">
        <f t="shared" si="16"/>
        <v>74.803149606299215</v>
      </c>
      <c r="AL19" s="133"/>
      <c r="AM19" s="125">
        <f t="shared" si="17"/>
        <v>66.588235294117652</v>
      </c>
      <c r="AN19" s="125">
        <f t="shared" si="18"/>
        <v>61.818181818181813</v>
      </c>
      <c r="AO19" s="125">
        <f t="shared" si="19"/>
        <v>71.707317073170728</v>
      </c>
      <c r="AP19" s="133"/>
      <c r="AQ19" s="125">
        <f t="shared" si="20"/>
        <v>73.084886128364388</v>
      </c>
      <c r="AR19" s="125">
        <f t="shared" si="21"/>
        <v>66.539923954372625</v>
      </c>
      <c r="AS19" s="125">
        <f t="shared" si="22"/>
        <v>80.909090909090907</v>
      </c>
      <c r="AT19" s="133"/>
      <c r="AU19" s="125">
        <f t="shared" si="23"/>
        <v>61.196319018404907</v>
      </c>
      <c r="AV19" s="125">
        <f t="shared" si="24"/>
        <v>53.191489361702125</v>
      </c>
      <c r="AW19" s="125">
        <f t="shared" si="25"/>
        <v>69.349845201238395</v>
      </c>
      <c r="AX19" s="133"/>
      <c r="AY19" s="125">
        <f t="shared" si="26"/>
        <v>79.254658385093165</v>
      </c>
      <c r="AZ19" s="125">
        <f t="shared" si="27"/>
        <v>75.314861460957189</v>
      </c>
      <c r="BA19" s="125">
        <f t="shared" si="28"/>
        <v>83.088235294117652</v>
      </c>
      <c r="BB19" s="144"/>
      <c r="BC19" s="225">
        <v>0</v>
      </c>
      <c r="BD19" s="225">
        <v>0</v>
      </c>
      <c r="BE19" s="225">
        <v>0</v>
      </c>
    </row>
    <row r="20" spans="1:57" ht="15" customHeight="1" x14ac:dyDescent="0.2">
      <c r="A20" s="107" t="s">
        <v>86</v>
      </c>
      <c r="B20" s="263">
        <v>1161</v>
      </c>
      <c r="C20" s="263">
        <v>515</v>
      </c>
      <c r="D20" s="263">
        <v>646</v>
      </c>
      <c r="E20" s="263"/>
      <c r="F20" s="263">
        <v>157</v>
      </c>
      <c r="G20" s="263">
        <v>72</v>
      </c>
      <c r="H20" s="263">
        <v>85</v>
      </c>
      <c r="I20" s="263"/>
      <c r="J20" s="263">
        <v>196</v>
      </c>
      <c r="K20" s="263">
        <v>79</v>
      </c>
      <c r="L20" s="263">
        <v>117</v>
      </c>
      <c r="M20" s="263"/>
      <c r="N20" s="263">
        <v>255</v>
      </c>
      <c r="O20" s="263">
        <v>106</v>
      </c>
      <c r="P20" s="263">
        <v>149</v>
      </c>
      <c r="Q20" s="263"/>
      <c r="R20" s="263">
        <v>256</v>
      </c>
      <c r="S20" s="263">
        <v>135</v>
      </c>
      <c r="T20" s="263">
        <v>121</v>
      </c>
      <c r="U20" s="263"/>
      <c r="V20" s="263">
        <v>297</v>
      </c>
      <c r="W20" s="263">
        <v>123</v>
      </c>
      <c r="X20" s="263">
        <v>174</v>
      </c>
      <c r="Y20" s="118"/>
      <c r="Z20" s="118">
        <v>0</v>
      </c>
      <c r="AA20" s="118">
        <v>0</v>
      </c>
      <c r="AB20" s="118">
        <v>0</v>
      </c>
      <c r="AD20" s="107" t="s">
        <v>86</v>
      </c>
      <c r="AE20" s="125">
        <f t="shared" si="11"/>
        <v>60.84905660377359</v>
      </c>
      <c r="AF20" s="125">
        <f t="shared" si="12"/>
        <v>57.158712541620424</v>
      </c>
      <c r="AG20" s="125">
        <f t="shared" si="13"/>
        <v>64.15094339622641</v>
      </c>
      <c r="AH20" s="144"/>
      <c r="AI20" s="125">
        <f t="shared" si="14"/>
        <v>46.449704142011832</v>
      </c>
      <c r="AJ20" s="125">
        <f t="shared" si="15"/>
        <v>40.22346368715084</v>
      </c>
      <c r="AK20" s="125">
        <f t="shared" si="16"/>
        <v>53.459119496855344</v>
      </c>
      <c r="AL20" s="133"/>
      <c r="AM20" s="125">
        <f t="shared" si="17"/>
        <v>49.746192893401016</v>
      </c>
      <c r="AN20" s="125">
        <f t="shared" si="18"/>
        <v>44.134078212290504</v>
      </c>
      <c r="AO20" s="125">
        <f t="shared" si="19"/>
        <v>54.418604651162795</v>
      </c>
      <c r="AP20" s="133"/>
      <c r="AQ20" s="125">
        <f t="shared" si="20"/>
        <v>69.293478260869563</v>
      </c>
      <c r="AR20" s="125">
        <f t="shared" si="21"/>
        <v>63.095238095238095</v>
      </c>
      <c r="AS20" s="125">
        <f t="shared" si="22"/>
        <v>74.5</v>
      </c>
      <c r="AT20" s="133"/>
      <c r="AU20" s="125">
        <f t="shared" si="23"/>
        <v>62.899262899262901</v>
      </c>
      <c r="AV20" s="125">
        <f t="shared" si="24"/>
        <v>65.853658536585371</v>
      </c>
      <c r="AW20" s="125">
        <f t="shared" si="25"/>
        <v>59.900990099009896</v>
      </c>
      <c r="AX20" s="133"/>
      <c r="AY20" s="125">
        <f t="shared" si="26"/>
        <v>74.064837905236914</v>
      </c>
      <c r="AZ20" s="125">
        <f t="shared" si="27"/>
        <v>72.35294117647058</v>
      </c>
      <c r="BA20" s="125">
        <f t="shared" si="28"/>
        <v>75.324675324675326</v>
      </c>
      <c r="BB20" s="144"/>
      <c r="BC20" s="225">
        <v>0</v>
      </c>
      <c r="BD20" s="225">
        <v>0</v>
      </c>
      <c r="BE20" s="225">
        <v>0</v>
      </c>
    </row>
    <row r="21" spans="1:57" ht="15" customHeight="1" x14ac:dyDescent="0.2">
      <c r="A21" s="107" t="s">
        <v>87</v>
      </c>
      <c r="B21" s="263">
        <v>1433</v>
      </c>
      <c r="C21" s="263">
        <v>691</v>
      </c>
      <c r="D21" s="263">
        <v>742</v>
      </c>
      <c r="E21" s="263"/>
      <c r="F21" s="263">
        <v>161</v>
      </c>
      <c r="G21" s="263">
        <v>82</v>
      </c>
      <c r="H21" s="263">
        <v>79</v>
      </c>
      <c r="I21" s="263"/>
      <c r="J21" s="263">
        <v>221</v>
      </c>
      <c r="K21" s="263">
        <v>117</v>
      </c>
      <c r="L21" s="263">
        <v>104</v>
      </c>
      <c r="M21" s="263"/>
      <c r="N21" s="263">
        <v>327</v>
      </c>
      <c r="O21" s="263">
        <v>168</v>
      </c>
      <c r="P21" s="263">
        <v>159</v>
      </c>
      <c r="Q21" s="263"/>
      <c r="R21" s="263">
        <v>290</v>
      </c>
      <c r="S21" s="263">
        <v>156</v>
      </c>
      <c r="T21" s="263">
        <v>134</v>
      </c>
      <c r="U21" s="263"/>
      <c r="V21" s="263">
        <v>434</v>
      </c>
      <c r="W21" s="263">
        <v>168</v>
      </c>
      <c r="X21" s="263">
        <v>266</v>
      </c>
      <c r="Y21" s="118"/>
      <c r="Z21" s="118">
        <v>0</v>
      </c>
      <c r="AA21" s="118">
        <v>0</v>
      </c>
      <c r="AB21" s="118">
        <v>0</v>
      </c>
      <c r="AD21" s="107" t="s">
        <v>87</v>
      </c>
      <c r="AE21" s="125">
        <f t="shared" si="11"/>
        <v>68.466316292403249</v>
      </c>
      <c r="AF21" s="125">
        <f t="shared" si="12"/>
        <v>63.863216266173751</v>
      </c>
      <c r="AG21" s="125">
        <f t="shared" si="13"/>
        <v>73.392680514342231</v>
      </c>
      <c r="AH21" s="144"/>
      <c r="AI21" s="125">
        <f t="shared" si="14"/>
        <v>77.033492822966508</v>
      </c>
      <c r="AJ21" s="125">
        <f t="shared" si="15"/>
        <v>71.929824561403507</v>
      </c>
      <c r="AK21" s="125">
        <f t="shared" si="16"/>
        <v>83.15789473684211</v>
      </c>
      <c r="AL21" s="133"/>
      <c r="AM21" s="125">
        <f t="shared" si="17"/>
        <v>68.847352024922117</v>
      </c>
      <c r="AN21" s="125">
        <f t="shared" si="18"/>
        <v>65.730337078651687</v>
      </c>
      <c r="AO21" s="125">
        <f t="shared" si="19"/>
        <v>72.727272727272734</v>
      </c>
      <c r="AP21" s="133"/>
      <c r="AQ21" s="125">
        <f t="shared" si="20"/>
        <v>68.987341772151893</v>
      </c>
      <c r="AR21" s="125">
        <f t="shared" si="21"/>
        <v>63.636363636363633</v>
      </c>
      <c r="AS21" s="125">
        <f t="shared" si="22"/>
        <v>75.714285714285708</v>
      </c>
      <c r="AT21" s="133"/>
      <c r="AU21" s="125">
        <f t="shared" si="23"/>
        <v>57.539682539682538</v>
      </c>
      <c r="AV21" s="125">
        <f t="shared" si="24"/>
        <v>58.646616541353382</v>
      </c>
      <c r="AW21" s="125">
        <f t="shared" si="25"/>
        <v>56.30252100840336</v>
      </c>
      <c r="AX21" s="133"/>
      <c r="AY21" s="125">
        <f t="shared" si="26"/>
        <v>74.188034188034194</v>
      </c>
      <c r="AZ21" s="125">
        <f t="shared" si="27"/>
        <v>64.615384615384613</v>
      </c>
      <c r="BA21" s="125">
        <f t="shared" si="28"/>
        <v>81.84615384615384</v>
      </c>
      <c r="BB21" s="144"/>
      <c r="BC21" s="225">
        <v>0</v>
      </c>
      <c r="BD21" s="225">
        <v>0</v>
      </c>
      <c r="BE21" s="225">
        <v>0</v>
      </c>
    </row>
    <row r="22" spans="1:57" ht="15" customHeight="1" x14ac:dyDescent="0.2">
      <c r="A22" s="107" t="s">
        <v>90</v>
      </c>
      <c r="B22" s="263">
        <v>2014</v>
      </c>
      <c r="C22" s="263">
        <v>970</v>
      </c>
      <c r="D22" s="263">
        <v>1044</v>
      </c>
      <c r="E22" s="263"/>
      <c r="F22" s="263">
        <v>303</v>
      </c>
      <c r="G22" s="263">
        <v>143</v>
      </c>
      <c r="H22" s="263">
        <v>160</v>
      </c>
      <c r="I22" s="263"/>
      <c r="J22" s="263">
        <v>415</v>
      </c>
      <c r="K22" s="263">
        <v>209</v>
      </c>
      <c r="L22" s="263">
        <v>206</v>
      </c>
      <c r="M22" s="263"/>
      <c r="N22" s="263">
        <v>503</v>
      </c>
      <c r="O22" s="263">
        <v>233</v>
      </c>
      <c r="P22" s="263">
        <v>270</v>
      </c>
      <c r="Q22" s="263"/>
      <c r="R22" s="263">
        <v>410</v>
      </c>
      <c r="S22" s="263">
        <v>195</v>
      </c>
      <c r="T22" s="263">
        <v>215</v>
      </c>
      <c r="U22" s="263"/>
      <c r="V22" s="263">
        <v>383</v>
      </c>
      <c r="W22" s="263">
        <v>190</v>
      </c>
      <c r="X22" s="263">
        <v>193</v>
      </c>
      <c r="Y22" s="118"/>
      <c r="Z22" s="118">
        <v>0</v>
      </c>
      <c r="AA22" s="118">
        <v>0</v>
      </c>
      <c r="AB22" s="118">
        <v>0</v>
      </c>
      <c r="AD22" s="107" t="s">
        <v>90</v>
      </c>
      <c r="AE22" s="125">
        <f t="shared" si="11"/>
        <v>71.040564373897709</v>
      </c>
      <c r="AF22" s="125">
        <f t="shared" si="12"/>
        <v>69.186875891583455</v>
      </c>
      <c r="AG22" s="125">
        <f t="shared" si="13"/>
        <v>72.85415212840195</v>
      </c>
      <c r="AH22" s="144"/>
      <c r="AI22" s="125">
        <f t="shared" si="14"/>
        <v>63.522012578616348</v>
      </c>
      <c r="AJ22" s="125">
        <f t="shared" si="15"/>
        <v>57.894736842105267</v>
      </c>
      <c r="AK22" s="125">
        <f t="shared" si="16"/>
        <v>69.565217391304344</v>
      </c>
      <c r="AL22" s="133"/>
      <c r="AM22" s="125">
        <f t="shared" si="17"/>
        <v>76.851851851851848</v>
      </c>
      <c r="AN22" s="125">
        <f t="shared" si="18"/>
        <v>79.467680608365015</v>
      </c>
      <c r="AO22" s="125">
        <f t="shared" si="19"/>
        <v>74.368231046931413</v>
      </c>
      <c r="AP22" s="133"/>
      <c r="AQ22" s="125">
        <f t="shared" si="20"/>
        <v>84.395973154362409</v>
      </c>
      <c r="AR22" s="125">
        <f t="shared" si="21"/>
        <v>78.983050847457619</v>
      </c>
      <c r="AS22" s="125">
        <f t="shared" si="22"/>
        <v>89.700996677740861</v>
      </c>
      <c r="AT22" s="133"/>
      <c r="AU22" s="125">
        <f t="shared" si="23"/>
        <v>66.235864297253627</v>
      </c>
      <c r="AV22" s="125">
        <f t="shared" si="24"/>
        <v>67.474048442906579</v>
      </c>
      <c r="AW22" s="125">
        <f t="shared" si="25"/>
        <v>65.151515151515156</v>
      </c>
      <c r="AX22" s="133"/>
      <c r="AY22" s="125">
        <f t="shared" si="26"/>
        <v>63.515754560530681</v>
      </c>
      <c r="AZ22" s="125">
        <f t="shared" si="27"/>
        <v>61.688311688311693</v>
      </c>
      <c r="BA22" s="125">
        <f t="shared" si="28"/>
        <v>65.423728813559322</v>
      </c>
      <c r="BB22" s="144"/>
      <c r="BC22" s="225">
        <v>0</v>
      </c>
      <c r="BD22" s="225">
        <v>0</v>
      </c>
      <c r="BE22" s="225">
        <v>0</v>
      </c>
    </row>
    <row r="23" spans="1:57" ht="15" customHeight="1" x14ac:dyDescent="0.2">
      <c r="A23" s="107" t="s">
        <v>91</v>
      </c>
      <c r="B23" s="263">
        <v>523</v>
      </c>
      <c r="C23" s="263">
        <v>267</v>
      </c>
      <c r="D23" s="263">
        <v>256</v>
      </c>
      <c r="E23" s="263"/>
      <c r="F23" s="263">
        <v>58</v>
      </c>
      <c r="G23" s="263">
        <v>28</v>
      </c>
      <c r="H23" s="263">
        <v>30</v>
      </c>
      <c r="I23" s="263"/>
      <c r="J23" s="263">
        <v>91</v>
      </c>
      <c r="K23" s="263">
        <v>50</v>
      </c>
      <c r="L23" s="263">
        <v>41</v>
      </c>
      <c r="M23" s="263"/>
      <c r="N23" s="263">
        <v>97</v>
      </c>
      <c r="O23" s="263">
        <v>55</v>
      </c>
      <c r="P23" s="263">
        <v>42</v>
      </c>
      <c r="Q23" s="263"/>
      <c r="R23" s="263">
        <v>129</v>
      </c>
      <c r="S23" s="263">
        <v>70</v>
      </c>
      <c r="T23" s="263">
        <v>59</v>
      </c>
      <c r="U23" s="263"/>
      <c r="V23" s="263">
        <v>148</v>
      </c>
      <c r="W23" s="263">
        <v>64</v>
      </c>
      <c r="X23" s="263">
        <v>84</v>
      </c>
      <c r="Y23" s="118"/>
      <c r="Z23" s="118">
        <v>0</v>
      </c>
      <c r="AA23" s="118">
        <v>0</v>
      </c>
      <c r="AB23" s="118">
        <v>0</v>
      </c>
      <c r="AD23" s="107" t="s">
        <v>91</v>
      </c>
      <c r="AE23" s="125">
        <f t="shared" si="11"/>
        <v>84.354838709677409</v>
      </c>
      <c r="AF23" s="125">
        <f t="shared" si="12"/>
        <v>83.4375</v>
      </c>
      <c r="AG23" s="125">
        <f t="shared" si="13"/>
        <v>85.333333333333343</v>
      </c>
      <c r="AH23" s="144"/>
      <c r="AI23" s="125">
        <f t="shared" si="14"/>
        <v>77.333333333333329</v>
      </c>
      <c r="AJ23" s="125">
        <f t="shared" si="15"/>
        <v>77.777777777777786</v>
      </c>
      <c r="AK23" s="125">
        <f t="shared" si="16"/>
        <v>76.923076923076934</v>
      </c>
      <c r="AL23" s="133"/>
      <c r="AM23" s="125">
        <f t="shared" si="17"/>
        <v>82.727272727272734</v>
      </c>
      <c r="AN23" s="125">
        <f t="shared" si="18"/>
        <v>83.333333333333343</v>
      </c>
      <c r="AO23" s="125">
        <f t="shared" si="19"/>
        <v>82</v>
      </c>
      <c r="AP23" s="133"/>
      <c r="AQ23" s="125">
        <f t="shared" si="20"/>
        <v>80.833333333333329</v>
      </c>
      <c r="AR23" s="125">
        <f t="shared" si="21"/>
        <v>80.882352941176478</v>
      </c>
      <c r="AS23" s="125">
        <f t="shared" si="22"/>
        <v>80.769230769230774</v>
      </c>
      <c r="AT23" s="133"/>
      <c r="AU23" s="125">
        <f t="shared" si="23"/>
        <v>82.692307692307693</v>
      </c>
      <c r="AV23" s="125">
        <f t="shared" si="24"/>
        <v>81.395348837209298</v>
      </c>
      <c r="AW23" s="125">
        <f t="shared" si="25"/>
        <v>84.285714285714292</v>
      </c>
      <c r="AX23" s="133"/>
      <c r="AY23" s="125">
        <f t="shared" si="26"/>
        <v>93.081761006289312</v>
      </c>
      <c r="AZ23" s="125">
        <f t="shared" si="27"/>
        <v>91.428571428571431</v>
      </c>
      <c r="BA23" s="125">
        <f t="shared" si="28"/>
        <v>94.382022471910105</v>
      </c>
      <c r="BB23" s="144"/>
      <c r="BC23" s="225">
        <v>0</v>
      </c>
      <c r="BD23" s="225">
        <v>0</v>
      </c>
      <c r="BE23" s="225">
        <v>0</v>
      </c>
    </row>
    <row r="24" spans="1:57" ht="15" customHeight="1" x14ac:dyDescent="0.2">
      <c r="A24" s="107" t="s">
        <v>92</v>
      </c>
      <c r="B24" s="263">
        <v>982</v>
      </c>
      <c r="C24" s="263">
        <v>352</v>
      </c>
      <c r="D24" s="263">
        <v>630</v>
      </c>
      <c r="E24" s="263"/>
      <c r="F24" s="263">
        <v>127</v>
      </c>
      <c r="G24" s="263">
        <v>54</v>
      </c>
      <c r="H24" s="263">
        <v>73</v>
      </c>
      <c r="I24" s="263"/>
      <c r="J24" s="263">
        <v>173</v>
      </c>
      <c r="K24" s="263">
        <v>67</v>
      </c>
      <c r="L24" s="263">
        <v>106</v>
      </c>
      <c r="M24" s="263"/>
      <c r="N24" s="263">
        <v>238</v>
      </c>
      <c r="O24" s="263">
        <v>89</v>
      </c>
      <c r="P24" s="263">
        <v>149</v>
      </c>
      <c r="Q24" s="263"/>
      <c r="R24" s="263">
        <v>204</v>
      </c>
      <c r="S24" s="263">
        <v>63</v>
      </c>
      <c r="T24" s="263">
        <v>141</v>
      </c>
      <c r="U24" s="263"/>
      <c r="V24" s="263">
        <v>240</v>
      </c>
      <c r="W24" s="263">
        <v>79</v>
      </c>
      <c r="X24" s="263">
        <v>161</v>
      </c>
      <c r="Y24" s="118"/>
      <c r="Z24" s="118">
        <v>0</v>
      </c>
      <c r="AA24" s="118">
        <v>0</v>
      </c>
      <c r="AB24" s="118">
        <v>0</v>
      </c>
      <c r="AD24" s="107" t="s">
        <v>92</v>
      </c>
      <c r="AE24" s="125">
        <f t="shared" si="11"/>
        <v>64.393442622950829</v>
      </c>
      <c r="AF24" s="125">
        <f t="shared" si="12"/>
        <v>55.433070866141733</v>
      </c>
      <c r="AG24" s="125">
        <f t="shared" si="13"/>
        <v>70.786516853932582</v>
      </c>
      <c r="AH24" s="144"/>
      <c r="AI24" s="125">
        <f t="shared" si="14"/>
        <v>66.84210526315789</v>
      </c>
      <c r="AJ24" s="125">
        <f t="shared" si="15"/>
        <v>68.35443037974683</v>
      </c>
      <c r="AK24" s="125">
        <f t="shared" si="16"/>
        <v>65.765765765765778</v>
      </c>
      <c r="AL24" s="133"/>
      <c r="AM24" s="125">
        <f t="shared" si="17"/>
        <v>54.0625</v>
      </c>
      <c r="AN24" s="125">
        <f t="shared" si="18"/>
        <v>42.948717948717949</v>
      </c>
      <c r="AO24" s="125">
        <f t="shared" si="19"/>
        <v>64.634146341463421</v>
      </c>
      <c r="AP24" s="133"/>
      <c r="AQ24" s="125">
        <f t="shared" si="20"/>
        <v>64.850136239782017</v>
      </c>
      <c r="AR24" s="125">
        <f t="shared" si="21"/>
        <v>56.687898089171973</v>
      </c>
      <c r="AS24" s="125">
        <f t="shared" si="22"/>
        <v>70.952380952380949</v>
      </c>
      <c r="AT24" s="133"/>
      <c r="AU24" s="125">
        <f t="shared" si="23"/>
        <v>64.15094339622641</v>
      </c>
      <c r="AV24" s="125">
        <f t="shared" si="24"/>
        <v>50.806451612903224</v>
      </c>
      <c r="AW24" s="125">
        <f t="shared" si="25"/>
        <v>72.680412371134011</v>
      </c>
      <c r="AX24" s="133"/>
      <c r="AY24" s="125">
        <f t="shared" si="26"/>
        <v>72.727272727272734</v>
      </c>
      <c r="AZ24" s="125">
        <f t="shared" si="27"/>
        <v>66.386554621848731</v>
      </c>
      <c r="BA24" s="125">
        <f t="shared" si="28"/>
        <v>76.30331753554502</v>
      </c>
      <c r="BB24" s="144"/>
      <c r="BC24" s="225">
        <v>0</v>
      </c>
      <c r="BD24" s="225">
        <v>0</v>
      </c>
      <c r="BE24" s="225">
        <v>0</v>
      </c>
    </row>
    <row r="25" spans="1:57" ht="15" customHeight="1" x14ac:dyDescent="0.2">
      <c r="A25" s="107" t="s">
        <v>149</v>
      </c>
      <c r="B25" s="263">
        <v>982</v>
      </c>
      <c r="C25" s="263">
        <v>420</v>
      </c>
      <c r="D25" s="263">
        <v>562</v>
      </c>
      <c r="E25" s="263"/>
      <c r="F25" s="263">
        <v>110</v>
      </c>
      <c r="G25" s="263">
        <v>42</v>
      </c>
      <c r="H25" s="263">
        <v>68</v>
      </c>
      <c r="I25" s="263"/>
      <c r="J25" s="263">
        <v>140</v>
      </c>
      <c r="K25" s="263">
        <v>68</v>
      </c>
      <c r="L25" s="263">
        <v>72</v>
      </c>
      <c r="M25" s="263"/>
      <c r="N25" s="263">
        <v>195</v>
      </c>
      <c r="O25" s="263">
        <v>90</v>
      </c>
      <c r="P25" s="263">
        <v>105</v>
      </c>
      <c r="Q25" s="263"/>
      <c r="R25" s="263">
        <v>232</v>
      </c>
      <c r="S25" s="263">
        <v>94</v>
      </c>
      <c r="T25" s="263">
        <v>138</v>
      </c>
      <c r="U25" s="263"/>
      <c r="V25" s="263">
        <v>305</v>
      </c>
      <c r="W25" s="263">
        <v>126</v>
      </c>
      <c r="X25" s="263">
        <v>179</v>
      </c>
      <c r="Y25" s="118"/>
      <c r="Z25" s="118">
        <v>0</v>
      </c>
      <c r="AA25" s="118">
        <v>0</v>
      </c>
      <c r="AB25" s="118">
        <v>0</v>
      </c>
      <c r="AD25" s="107" t="s">
        <v>149</v>
      </c>
      <c r="AE25" s="125">
        <f t="shared" si="11"/>
        <v>68.052668052668054</v>
      </c>
      <c r="AF25" s="125">
        <f t="shared" si="12"/>
        <v>64.71494607087827</v>
      </c>
      <c r="AG25" s="125">
        <f t="shared" si="13"/>
        <v>70.780856423173802</v>
      </c>
      <c r="AH25" s="144"/>
      <c r="AI25" s="125">
        <f t="shared" si="14"/>
        <v>72.847682119205288</v>
      </c>
      <c r="AJ25" s="125">
        <f t="shared" si="15"/>
        <v>66.666666666666657</v>
      </c>
      <c r="AK25" s="125">
        <f t="shared" si="16"/>
        <v>77.272727272727266</v>
      </c>
      <c r="AL25" s="133"/>
      <c r="AM25" s="125">
        <f t="shared" si="17"/>
        <v>66.666666666666657</v>
      </c>
      <c r="AN25" s="125">
        <f t="shared" si="18"/>
        <v>65.384615384615387</v>
      </c>
      <c r="AO25" s="125">
        <f t="shared" si="19"/>
        <v>67.924528301886795</v>
      </c>
      <c r="AP25" s="133"/>
      <c r="AQ25" s="125">
        <f t="shared" si="20"/>
        <v>65</v>
      </c>
      <c r="AR25" s="125">
        <f t="shared" si="21"/>
        <v>62.5</v>
      </c>
      <c r="AS25" s="125">
        <f t="shared" si="22"/>
        <v>67.307692307692307</v>
      </c>
      <c r="AT25" s="133"/>
      <c r="AU25" s="125">
        <f t="shared" si="23"/>
        <v>59.793814432989691</v>
      </c>
      <c r="AV25" s="125">
        <f t="shared" si="24"/>
        <v>59.493670886075947</v>
      </c>
      <c r="AW25" s="125">
        <f t="shared" si="25"/>
        <v>60</v>
      </c>
      <c r="AX25" s="133"/>
      <c r="AY25" s="125">
        <f t="shared" si="26"/>
        <v>77.411167512690355</v>
      </c>
      <c r="AZ25" s="125">
        <f t="shared" si="27"/>
        <v>70</v>
      </c>
      <c r="BA25" s="125">
        <f t="shared" si="28"/>
        <v>83.644859813084111</v>
      </c>
      <c r="BB25" s="144"/>
      <c r="BC25" s="225">
        <v>0</v>
      </c>
      <c r="BD25" s="225">
        <v>0</v>
      </c>
      <c r="BE25" s="225">
        <v>0</v>
      </c>
    </row>
    <row r="26" spans="1:57" ht="15" customHeight="1" x14ac:dyDescent="0.2">
      <c r="A26" s="153" t="s">
        <v>94</v>
      </c>
      <c r="B26" s="263">
        <v>984</v>
      </c>
      <c r="C26" s="263">
        <v>363</v>
      </c>
      <c r="D26" s="263">
        <v>621</v>
      </c>
      <c r="E26" s="263"/>
      <c r="F26" s="263">
        <v>139</v>
      </c>
      <c r="G26" s="263">
        <v>52</v>
      </c>
      <c r="H26" s="263">
        <v>87</v>
      </c>
      <c r="I26" s="263"/>
      <c r="J26" s="263">
        <v>205</v>
      </c>
      <c r="K26" s="263">
        <v>74</v>
      </c>
      <c r="L26" s="263">
        <v>131</v>
      </c>
      <c r="M26" s="263"/>
      <c r="N26" s="263">
        <v>161</v>
      </c>
      <c r="O26" s="263">
        <v>57</v>
      </c>
      <c r="P26" s="263">
        <v>104</v>
      </c>
      <c r="Q26" s="263"/>
      <c r="R26" s="263">
        <v>204</v>
      </c>
      <c r="S26" s="263">
        <v>86</v>
      </c>
      <c r="T26" s="263">
        <v>118</v>
      </c>
      <c r="U26" s="263"/>
      <c r="V26" s="263">
        <v>275</v>
      </c>
      <c r="W26" s="263">
        <v>94</v>
      </c>
      <c r="X26" s="263">
        <v>181</v>
      </c>
      <c r="Y26" s="118"/>
      <c r="Z26" s="118">
        <v>0</v>
      </c>
      <c r="AA26" s="118">
        <v>0</v>
      </c>
      <c r="AB26" s="118">
        <v>0</v>
      </c>
      <c r="AD26" s="153" t="s">
        <v>94</v>
      </c>
      <c r="AE26" s="125">
        <f t="shared" si="11"/>
        <v>69.589816124469593</v>
      </c>
      <c r="AF26" s="125">
        <f t="shared" si="12"/>
        <v>63.796133567662558</v>
      </c>
      <c r="AG26" s="125">
        <f t="shared" si="13"/>
        <v>73.491124260355036</v>
      </c>
      <c r="AH26" s="144"/>
      <c r="AI26" s="125">
        <f t="shared" si="14"/>
        <v>70.202020202020194</v>
      </c>
      <c r="AJ26" s="125">
        <f t="shared" si="15"/>
        <v>59.090909090909093</v>
      </c>
      <c r="AK26" s="125">
        <f t="shared" si="16"/>
        <v>79.090909090909093</v>
      </c>
      <c r="AL26" s="133"/>
      <c r="AM26" s="125">
        <f t="shared" si="17"/>
        <v>72.438162544169614</v>
      </c>
      <c r="AN26" s="125">
        <f t="shared" si="18"/>
        <v>63.247863247863243</v>
      </c>
      <c r="AO26" s="125">
        <f t="shared" si="19"/>
        <v>78.915662650602414</v>
      </c>
      <c r="AP26" s="133"/>
      <c r="AQ26" s="125">
        <f t="shared" si="20"/>
        <v>61.450381679389309</v>
      </c>
      <c r="AR26" s="125">
        <f t="shared" si="21"/>
        <v>56.435643564356432</v>
      </c>
      <c r="AS26" s="125">
        <f t="shared" si="22"/>
        <v>64.596273291925471</v>
      </c>
      <c r="AT26" s="133"/>
      <c r="AU26" s="125">
        <f t="shared" si="23"/>
        <v>61.818181818181813</v>
      </c>
      <c r="AV26" s="125">
        <f t="shared" si="24"/>
        <v>61.428571428571431</v>
      </c>
      <c r="AW26" s="125">
        <f t="shared" si="25"/>
        <v>62.10526315789474</v>
      </c>
      <c r="AX26" s="133"/>
      <c r="AY26" s="125">
        <f t="shared" si="26"/>
        <v>80.645161290322577</v>
      </c>
      <c r="AZ26" s="125">
        <f t="shared" si="27"/>
        <v>76.422764227642276</v>
      </c>
      <c r="BA26" s="125">
        <f t="shared" si="28"/>
        <v>83.027522935779814</v>
      </c>
      <c r="BB26" s="144"/>
      <c r="BC26" s="225">
        <v>0</v>
      </c>
      <c r="BD26" s="225">
        <v>0</v>
      </c>
      <c r="BE26" s="225">
        <v>0</v>
      </c>
    </row>
    <row r="27" spans="1:57" ht="15" customHeight="1" x14ac:dyDescent="0.2">
      <c r="A27" s="107" t="s">
        <v>95</v>
      </c>
      <c r="B27" s="263">
        <v>172</v>
      </c>
      <c r="C27" s="263">
        <v>81</v>
      </c>
      <c r="D27" s="263">
        <v>91</v>
      </c>
      <c r="E27" s="263"/>
      <c r="F27" s="263">
        <v>10</v>
      </c>
      <c r="G27" s="263">
        <v>5</v>
      </c>
      <c r="H27" s="263">
        <v>5</v>
      </c>
      <c r="I27" s="263"/>
      <c r="J27" s="263">
        <v>19</v>
      </c>
      <c r="K27" s="263">
        <v>11</v>
      </c>
      <c r="L27" s="263">
        <v>8</v>
      </c>
      <c r="M27" s="263"/>
      <c r="N27" s="263">
        <v>30</v>
      </c>
      <c r="O27" s="263">
        <v>12</v>
      </c>
      <c r="P27" s="263">
        <v>18</v>
      </c>
      <c r="Q27" s="263"/>
      <c r="R27" s="263">
        <v>36</v>
      </c>
      <c r="S27" s="263">
        <v>12</v>
      </c>
      <c r="T27" s="263">
        <v>24</v>
      </c>
      <c r="U27" s="263"/>
      <c r="V27" s="263">
        <v>77</v>
      </c>
      <c r="W27" s="263">
        <v>41</v>
      </c>
      <c r="X27" s="263">
        <v>36</v>
      </c>
      <c r="Y27" s="118"/>
      <c r="Z27" s="118">
        <v>0</v>
      </c>
      <c r="AA27" s="118">
        <v>0</v>
      </c>
      <c r="AB27" s="118">
        <v>0</v>
      </c>
      <c r="AD27" s="107" t="s">
        <v>95</v>
      </c>
      <c r="AE27" s="125">
        <f t="shared" si="11"/>
        <v>78.181818181818187</v>
      </c>
      <c r="AF27" s="125">
        <f t="shared" si="12"/>
        <v>72.321428571428569</v>
      </c>
      <c r="AG27" s="125">
        <f t="shared" si="13"/>
        <v>84.259259259259252</v>
      </c>
      <c r="AH27" s="144"/>
      <c r="AI27" s="125">
        <f t="shared" si="14"/>
        <v>58.82352941176471</v>
      </c>
      <c r="AJ27" s="125">
        <f t="shared" si="15"/>
        <v>45.454545454545453</v>
      </c>
      <c r="AK27" s="125">
        <f t="shared" si="16"/>
        <v>83.333333333333343</v>
      </c>
      <c r="AL27" s="133"/>
      <c r="AM27" s="125">
        <f t="shared" si="17"/>
        <v>61.29032258064516</v>
      </c>
      <c r="AN27" s="125">
        <f t="shared" si="18"/>
        <v>64.705882352941174</v>
      </c>
      <c r="AO27" s="125">
        <f t="shared" si="19"/>
        <v>57.142857142857139</v>
      </c>
      <c r="AP27" s="133"/>
      <c r="AQ27" s="125">
        <f t="shared" si="20"/>
        <v>81.081081081081081</v>
      </c>
      <c r="AR27" s="125">
        <f t="shared" si="21"/>
        <v>63.157894736842103</v>
      </c>
      <c r="AS27" s="125">
        <f t="shared" si="22"/>
        <v>100</v>
      </c>
      <c r="AT27" s="133"/>
      <c r="AU27" s="125">
        <f t="shared" si="23"/>
        <v>70.588235294117652</v>
      </c>
      <c r="AV27" s="125">
        <f t="shared" si="24"/>
        <v>60</v>
      </c>
      <c r="AW27" s="125">
        <f t="shared" si="25"/>
        <v>77.41935483870968</v>
      </c>
      <c r="AX27" s="133"/>
      <c r="AY27" s="125">
        <f t="shared" si="26"/>
        <v>91.666666666666657</v>
      </c>
      <c r="AZ27" s="125">
        <f t="shared" si="27"/>
        <v>91.111111111111114</v>
      </c>
      <c r="BA27" s="125">
        <f t="shared" si="28"/>
        <v>92.307692307692307</v>
      </c>
      <c r="BB27" s="144"/>
      <c r="BC27" s="225">
        <v>0</v>
      </c>
      <c r="BD27" s="225">
        <v>0</v>
      </c>
      <c r="BE27" s="225">
        <v>0</v>
      </c>
    </row>
    <row r="28" spans="1:57" ht="15" customHeight="1" x14ac:dyDescent="0.2">
      <c r="A28" s="107" t="s">
        <v>96</v>
      </c>
      <c r="B28" s="263">
        <v>143</v>
      </c>
      <c r="C28" s="263">
        <v>51</v>
      </c>
      <c r="D28" s="263">
        <v>92</v>
      </c>
      <c r="E28" s="263"/>
      <c r="F28" s="263">
        <v>13</v>
      </c>
      <c r="G28" s="263">
        <v>6</v>
      </c>
      <c r="H28" s="263">
        <v>7</v>
      </c>
      <c r="I28" s="263"/>
      <c r="J28" s="263">
        <v>25</v>
      </c>
      <c r="K28" s="263">
        <v>8</v>
      </c>
      <c r="L28" s="263">
        <v>17</v>
      </c>
      <c r="M28" s="263"/>
      <c r="N28" s="263">
        <v>20</v>
      </c>
      <c r="O28" s="263">
        <v>6</v>
      </c>
      <c r="P28" s="263">
        <v>14</v>
      </c>
      <c r="Q28" s="263"/>
      <c r="R28" s="263">
        <v>34</v>
      </c>
      <c r="S28" s="263">
        <v>11</v>
      </c>
      <c r="T28" s="263">
        <v>23</v>
      </c>
      <c r="U28" s="263"/>
      <c r="V28" s="263">
        <v>51</v>
      </c>
      <c r="W28" s="263">
        <v>20</v>
      </c>
      <c r="X28" s="263">
        <v>31</v>
      </c>
      <c r="Y28" s="118"/>
      <c r="Z28" s="118">
        <v>0</v>
      </c>
      <c r="AA28" s="118">
        <v>0</v>
      </c>
      <c r="AB28" s="118">
        <v>0</v>
      </c>
      <c r="AD28" s="107" t="s">
        <v>96</v>
      </c>
      <c r="AE28" s="125">
        <f t="shared" si="11"/>
        <v>88.271604938271608</v>
      </c>
      <c r="AF28" s="125">
        <f t="shared" si="12"/>
        <v>80.952380952380949</v>
      </c>
      <c r="AG28" s="125">
        <f t="shared" si="13"/>
        <v>92.929292929292927</v>
      </c>
      <c r="AH28" s="144"/>
      <c r="AI28" s="125">
        <f t="shared" si="14"/>
        <v>100</v>
      </c>
      <c r="AJ28" s="125">
        <f t="shared" si="15"/>
        <v>100</v>
      </c>
      <c r="AK28" s="125">
        <f t="shared" si="16"/>
        <v>100</v>
      </c>
      <c r="AL28" s="133"/>
      <c r="AM28" s="125">
        <f t="shared" si="17"/>
        <v>96.15384615384616</v>
      </c>
      <c r="AN28" s="125">
        <f t="shared" si="18"/>
        <v>100</v>
      </c>
      <c r="AO28" s="125">
        <f t="shared" si="19"/>
        <v>94.444444444444443</v>
      </c>
      <c r="AP28" s="133"/>
      <c r="AQ28" s="125">
        <f t="shared" si="20"/>
        <v>83.333333333333343</v>
      </c>
      <c r="AR28" s="125">
        <f t="shared" si="21"/>
        <v>60</v>
      </c>
      <c r="AS28" s="125">
        <f t="shared" si="22"/>
        <v>100</v>
      </c>
      <c r="AT28" s="133"/>
      <c r="AU28" s="125">
        <f t="shared" si="23"/>
        <v>73.91304347826086</v>
      </c>
      <c r="AV28" s="125">
        <f t="shared" si="24"/>
        <v>61.111111111111114</v>
      </c>
      <c r="AW28" s="125">
        <f t="shared" si="25"/>
        <v>82.142857142857139</v>
      </c>
      <c r="AX28" s="133"/>
      <c r="AY28" s="125">
        <f t="shared" si="26"/>
        <v>96.226415094339629</v>
      </c>
      <c r="AZ28" s="125">
        <f t="shared" si="27"/>
        <v>95.238095238095227</v>
      </c>
      <c r="BA28" s="125">
        <f t="shared" si="28"/>
        <v>96.875</v>
      </c>
      <c r="BB28" s="144"/>
      <c r="BC28" s="225">
        <v>0</v>
      </c>
      <c r="BD28" s="225">
        <v>0</v>
      </c>
      <c r="BE28" s="225">
        <v>0</v>
      </c>
    </row>
    <row r="29" spans="1:57" ht="15" customHeight="1" x14ac:dyDescent="0.2">
      <c r="A29" s="107" t="s">
        <v>97</v>
      </c>
      <c r="B29" s="263">
        <v>502</v>
      </c>
      <c r="C29" s="263">
        <v>251</v>
      </c>
      <c r="D29" s="263">
        <v>251</v>
      </c>
      <c r="E29" s="263"/>
      <c r="F29" s="263">
        <v>16</v>
      </c>
      <c r="G29" s="263">
        <v>8</v>
      </c>
      <c r="H29" s="263">
        <v>8</v>
      </c>
      <c r="I29" s="263"/>
      <c r="J29" s="263">
        <v>63</v>
      </c>
      <c r="K29" s="263">
        <v>37</v>
      </c>
      <c r="L29" s="263">
        <v>26</v>
      </c>
      <c r="M29" s="263"/>
      <c r="N29" s="263">
        <v>101</v>
      </c>
      <c r="O29" s="263">
        <v>37</v>
      </c>
      <c r="P29" s="263">
        <v>64</v>
      </c>
      <c r="Q29" s="263"/>
      <c r="R29" s="263">
        <v>134</v>
      </c>
      <c r="S29" s="263">
        <v>74</v>
      </c>
      <c r="T29" s="263">
        <v>60</v>
      </c>
      <c r="U29" s="263"/>
      <c r="V29" s="263">
        <v>188</v>
      </c>
      <c r="W29" s="263">
        <v>95</v>
      </c>
      <c r="X29" s="263">
        <v>93</v>
      </c>
      <c r="Y29" s="118"/>
      <c r="Z29" s="118">
        <v>0</v>
      </c>
      <c r="AA29" s="118">
        <v>0</v>
      </c>
      <c r="AB29" s="118">
        <v>0</v>
      </c>
      <c r="AD29" s="107" t="s">
        <v>97</v>
      </c>
      <c r="AE29" s="125">
        <f t="shared" si="11"/>
        <v>64.857881136950908</v>
      </c>
      <c r="AF29" s="125">
        <f t="shared" si="12"/>
        <v>68.956043956043956</v>
      </c>
      <c r="AG29" s="125">
        <f t="shared" si="13"/>
        <v>61.219512195121951</v>
      </c>
      <c r="AH29" s="144"/>
      <c r="AI29" s="125">
        <f t="shared" si="14"/>
        <v>21.621621621621621</v>
      </c>
      <c r="AJ29" s="125">
        <f t="shared" si="15"/>
        <v>19.512195121951219</v>
      </c>
      <c r="AK29" s="125">
        <f t="shared" si="16"/>
        <v>24.242424242424242</v>
      </c>
      <c r="AL29" s="133"/>
      <c r="AM29" s="125">
        <f t="shared" si="17"/>
        <v>58.333333333333336</v>
      </c>
      <c r="AN29" s="125">
        <f t="shared" si="18"/>
        <v>64.912280701754383</v>
      </c>
      <c r="AO29" s="125">
        <f t="shared" si="19"/>
        <v>50.980392156862742</v>
      </c>
      <c r="AP29" s="133"/>
      <c r="AQ29" s="125">
        <f t="shared" si="20"/>
        <v>67.333333333333329</v>
      </c>
      <c r="AR29" s="125">
        <f t="shared" si="21"/>
        <v>56.92307692307692</v>
      </c>
      <c r="AS29" s="125">
        <f t="shared" si="22"/>
        <v>75.294117647058826</v>
      </c>
      <c r="AT29" s="133"/>
      <c r="AU29" s="125">
        <f t="shared" si="23"/>
        <v>62.910798122065728</v>
      </c>
      <c r="AV29" s="125">
        <f t="shared" si="24"/>
        <v>86.04651162790698</v>
      </c>
      <c r="AW29" s="125">
        <f t="shared" si="25"/>
        <v>47.244094488188978</v>
      </c>
      <c r="AX29" s="133"/>
      <c r="AY29" s="125">
        <f t="shared" si="26"/>
        <v>82.096069868995642</v>
      </c>
      <c r="AZ29" s="125">
        <f t="shared" si="27"/>
        <v>82.608695652173907</v>
      </c>
      <c r="BA29" s="125">
        <f t="shared" si="28"/>
        <v>81.578947368421055</v>
      </c>
      <c r="BB29" s="144"/>
      <c r="BC29" s="225">
        <v>0</v>
      </c>
      <c r="BD29" s="225">
        <v>0</v>
      </c>
      <c r="BE29" s="225">
        <v>0</v>
      </c>
    </row>
    <row r="30" spans="1:57" ht="15" customHeight="1" x14ac:dyDescent="0.2">
      <c r="A30" s="107" t="s">
        <v>98</v>
      </c>
      <c r="B30" s="263">
        <v>376</v>
      </c>
      <c r="C30" s="263">
        <v>163</v>
      </c>
      <c r="D30" s="263">
        <v>213</v>
      </c>
      <c r="E30" s="263"/>
      <c r="F30" s="263">
        <v>32</v>
      </c>
      <c r="G30" s="263">
        <v>14</v>
      </c>
      <c r="H30" s="263">
        <v>18</v>
      </c>
      <c r="I30" s="263"/>
      <c r="J30" s="263">
        <v>55</v>
      </c>
      <c r="K30" s="263">
        <v>25</v>
      </c>
      <c r="L30" s="263">
        <v>30</v>
      </c>
      <c r="M30" s="263"/>
      <c r="N30" s="263">
        <v>77</v>
      </c>
      <c r="O30" s="263">
        <v>31</v>
      </c>
      <c r="P30" s="263">
        <v>46</v>
      </c>
      <c r="Q30" s="263"/>
      <c r="R30" s="263">
        <v>93</v>
      </c>
      <c r="S30" s="263">
        <v>41</v>
      </c>
      <c r="T30" s="263">
        <v>52</v>
      </c>
      <c r="U30" s="263"/>
      <c r="V30" s="263">
        <v>119</v>
      </c>
      <c r="W30" s="263">
        <v>52</v>
      </c>
      <c r="X30" s="263">
        <v>67</v>
      </c>
      <c r="Y30" s="118"/>
      <c r="Z30" s="118">
        <v>0</v>
      </c>
      <c r="AA30" s="118">
        <v>0</v>
      </c>
      <c r="AB30" s="118">
        <v>0</v>
      </c>
      <c r="AD30" s="107" t="s">
        <v>98</v>
      </c>
      <c r="AE30" s="125">
        <f t="shared" si="11"/>
        <v>71.347248576850092</v>
      </c>
      <c r="AF30" s="125">
        <f t="shared" si="12"/>
        <v>67.916666666666671</v>
      </c>
      <c r="AG30" s="125">
        <f t="shared" si="13"/>
        <v>74.21602787456446</v>
      </c>
      <c r="AH30" s="144"/>
      <c r="AI30" s="125">
        <f t="shared" si="14"/>
        <v>76.19047619047619</v>
      </c>
      <c r="AJ30" s="125">
        <f t="shared" si="15"/>
        <v>77.777777777777786</v>
      </c>
      <c r="AK30" s="125">
        <f t="shared" si="16"/>
        <v>75</v>
      </c>
      <c r="AL30" s="133"/>
      <c r="AM30" s="125">
        <f t="shared" si="17"/>
        <v>63.218390804597703</v>
      </c>
      <c r="AN30" s="125">
        <f t="shared" si="18"/>
        <v>64.102564102564102</v>
      </c>
      <c r="AO30" s="125">
        <f t="shared" si="19"/>
        <v>62.5</v>
      </c>
      <c r="AP30" s="133"/>
      <c r="AQ30" s="125">
        <f t="shared" si="20"/>
        <v>69.369369369369366</v>
      </c>
      <c r="AR30" s="125">
        <f t="shared" si="21"/>
        <v>59.615384615384613</v>
      </c>
      <c r="AS30" s="125">
        <f t="shared" si="22"/>
        <v>77.966101694915253</v>
      </c>
      <c r="AT30" s="133"/>
      <c r="AU30" s="125">
        <f t="shared" si="23"/>
        <v>66.906474820143885</v>
      </c>
      <c r="AV30" s="125">
        <f t="shared" si="24"/>
        <v>61.194029850746269</v>
      </c>
      <c r="AW30" s="125">
        <f t="shared" si="25"/>
        <v>72.222222222222214</v>
      </c>
      <c r="AX30" s="133"/>
      <c r="AY30" s="125">
        <f t="shared" si="26"/>
        <v>80.405405405405403</v>
      </c>
      <c r="AZ30" s="125">
        <f t="shared" si="27"/>
        <v>81.25</v>
      </c>
      <c r="BA30" s="125">
        <f t="shared" si="28"/>
        <v>79.761904761904773</v>
      </c>
      <c r="BB30" s="144"/>
      <c r="BC30" s="225">
        <v>0</v>
      </c>
      <c r="BD30" s="225">
        <v>0</v>
      </c>
      <c r="BE30" s="225">
        <v>0</v>
      </c>
    </row>
    <row r="31" spans="1:57" ht="15" customHeight="1" x14ac:dyDescent="0.2">
      <c r="A31" s="107" t="s">
        <v>99</v>
      </c>
      <c r="B31" s="263">
        <v>1704</v>
      </c>
      <c r="C31" s="263">
        <v>799</v>
      </c>
      <c r="D31" s="263">
        <v>905</v>
      </c>
      <c r="E31" s="263"/>
      <c r="F31" s="263">
        <v>158</v>
      </c>
      <c r="G31" s="263">
        <v>67</v>
      </c>
      <c r="H31" s="263">
        <v>91</v>
      </c>
      <c r="I31" s="263"/>
      <c r="J31" s="263">
        <v>251</v>
      </c>
      <c r="K31" s="263">
        <v>116</v>
      </c>
      <c r="L31" s="263">
        <v>135</v>
      </c>
      <c r="M31" s="263"/>
      <c r="N31" s="263">
        <v>363</v>
      </c>
      <c r="O31" s="263">
        <v>172</v>
      </c>
      <c r="P31" s="263">
        <v>191</v>
      </c>
      <c r="Q31" s="263"/>
      <c r="R31" s="263">
        <v>387</v>
      </c>
      <c r="S31" s="263">
        <v>184</v>
      </c>
      <c r="T31" s="263">
        <v>203</v>
      </c>
      <c r="U31" s="263"/>
      <c r="V31" s="263">
        <v>545</v>
      </c>
      <c r="W31" s="263">
        <v>260</v>
      </c>
      <c r="X31" s="263">
        <v>285</v>
      </c>
      <c r="Y31" s="118"/>
      <c r="Z31" s="118">
        <v>0</v>
      </c>
      <c r="AA31" s="118">
        <v>0</v>
      </c>
      <c r="AB31" s="118">
        <v>0</v>
      </c>
      <c r="AD31" s="107" t="s">
        <v>99</v>
      </c>
      <c r="AE31" s="125">
        <f t="shared" si="11"/>
        <v>78.201009637448365</v>
      </c>
      <c r="AF31" s="125">
        <f t="shared" si="12"/>
        <v>73.640552995391701</v>
      </c>
      <c r="AG31" s="125">
        <f t="shared" si="13"/>
        <v>82.723948811700183</v>
      </c>
      <c r="AH31" s="144"/>
      <c r="AI31" s="125">
        <f t="shared" si="14"/>
        <v>76.328502415458928</v>
      </c>
      <c r="AJ31" s="125">
        <f t="shared" si="15"/>
        <v>69.072164948453604</v>
      </c>
      <c r="AK31" s="125">
        <f t="shared" si="16"/>
        <v>82.727272727272734</v>
      </c>
      <c r="AL31" s="133"/>
      <c r="AM31" s="125">
        <f t="shared" si="17"/>
        <v>75.602409638554207</v>
      </c>
      <c r="AN31" s="125">
        <f t="shared" si="18"/>
        <v>68.639053254437869</v>
      </c>
      <c r="AO31" s="125">
        <f t="shared" si="19"/>
        <v>82.822085889570545</v>
      </c>
      <c r="AP31" s="133"/>
      <c r="AQ31" s="125">
        <f t="shared" si="20"/>
        <v>79.60526315789474</v>
      </c>
      <c r="AR31" s="125">
        <f t="shared" si="21"/>
        <v>75.109170305676855</v>
      </c>
      <c r="AS31" s="125">
        <f t="shared" si="22"/>
        <v>84.140969162995589</v>
      </c>
      <c r="AT31" s="133"/>
      <c r="AU31" s="125">
        <f t="shared" si="23"/>
        <v>74.854932301740817</v>
      </c>
      <c r="AV31" s="125">
        <f t="shared" si="24"/>
        <v>69.961977186311785</v>
      </c>
      <c r="AW31" s="125">
        <f t="shared" si="25"/>
        <v>79.921259842519689</v>
      </c>
      <c r="AX31" s="133"/>
      <c r="AY31" s="125">
        <f t="shared" si="26"/>
        <v>81.709145427286359</v>
      </c>
      <c r="AZ31" s="125">
        <f t="shared" si="27"/>
        <v>79.510703363914374</v>
      </c>
      <c r="BA31" s="125">
        <f t="shared" si="28"/>
        <v>83.82352941176471</v>
      </c>
      <c r="BB31" s="144"/>
      <c r="BC31" s="225">
        <v>0</v>
      </c>
      <c r="BD31" s="225">
        <v>0</v>
      </c>
      <c r="BE31" s="225">
        <v>0</v>
      </c>
    </row>
    <row r="32" spans="1:57" ht="15" customHeight="1" x14ac:dyDescent="0.2">
      <c r="A32" s="107" t="s">
        <v>100</v>
      </c>
      <c r="B32" s="263">
        <v>1094</v>
      </c>
      <c r="C32" s="263">
        <v>441</v>
      </c>
      <c r="D32" s="263">
        <v>653</v>
      </c>
      <c r="E32" s="263"/>
      <c r="F32" s="263">
        <v>213</v>
      </c>
      <c r="G32" s="263">
        <v>87</v>
      </c>
      <c r="H32" s="263">
        <v>126</v>
      </c>
      <c r="I32" s="263"/>
      <c r="J32" s="263">
        <v>182</v>
      </c>
      <c r="K32" s="263">
        <v>74</v>
      </c>
      <c r="L32" s="263">
        <v>108</v>
      </c>
      <c r="M32" s="263"/>
      <c r="N32" s="263">
        <v>237</v>
      </c>
      <c r="O32" s="263">
        <v>101</v>
      </c>
      <c r="P32" s="263">
        <v>136</v>
      </c>
      <c r="Q32" s="263"/>
      <c r="R32" s="263">
        <v>232</v>
      </c>
      <c r="S32" s="263">
        <v>81</v>
      </c>
      <c r="T32" s="263">
        <v>151</v>
      </c>
      <c r="U32" s="263"/>
      <c r="V32" s="263">
        <v>230</v>
      </c>
      <c r="W32" s="263">
        <v>98</v>
      </c>
      <c r="X32" s="263">
        <v>132</v>
      </c>
      <c r="Y32" s="118"/>
      <c r="Z32" s="118">
        <v>0</v>
      </c>
      <c r="AA32" s="118">
        <v>0</v>
      </c>
      <c r="AB32" s="118">
        <v>0</v>
      </c>
      <c r="AD32" s="107" t="s">
        <v>100</v>
      </c>
      <c r="AE32" s="125">
        <f t="shared" si="11"/>
        <v>73.670033670033675</v>
      </c>
      <c r="AF32" s="125">
        <f t="shared" si="12"/>
        <v>69.122257053291534</v>
      </c>
      <c r="AG32" s="125">
        <f t="shared" si="13"/>
        <v>77.095631641086186</v>
      </c>
      <c r="AH32" s="144"/>
      <c r="AI32" s="125">
        <f t="shared" si="14"/>
        <v>74.21602787456446</v>
      </c>
      <c r="AJ32" s="125">
        <f t="shared" si="15"/>
        <v>71.900826446281002</v>
      </c>
      <c r="AK32" s="125">
        <f t="shared" si="16"/>
        <v>75.903614457831324</v>
      </c>
      <c r="AL32" s="133"/>
      <c r="AM32" s="125">
        <f t="shared" si="17"/>
        <v>66.181818181818187</v>
      </c>
      <c r="AN32" s="125">
        <f t="shared" si="18"/>
        <v>63.247863247863243</v>
      </c>
      <c r="AO32" s="125">
        <f t="shared" si="19"/>
        <v>68.35443037974683</v>
      </c>
      <c r="AP32" s="133"/>
      <c r="AQ32" s="125">
        <f t="shared" si="20"/>
        <v>80.33898305084746</v>
      </c>
      <c r="AR32" s="125">
        <f t="shared" si="21"/>
        <v>73.188405797101453</v>
      </c>
      <c r="AS32" s="125">
        <f t="shared" si="22"/>
        <v>86.624203821656053</v>
      </c>
      <c r="AT32" s="133"/>
      <c r="AU32" s="125">
        <f t="shared" si="23"/>
        <v>72.727272727272734</v>
      </c>
      <c r="AV32" s="125">
        <f t="shared" si="24"/>
        <v>65.853658536585371</v>
      </c>
      <c r="AW32" s="125">
        <f t="shared" si="25"/>
        <v>77.040816326530617</v>
      </c>
      <c r="AX32" s="133"/>
      <c r="AY32" s="125">
        <f t="shared" si="26"/>
        <v>74.433656957928804</v>
      </c>
      <c r="AZ32" s="125">
        <f t="shared" si="27"/>
        <v>70.503597122302153</v>
      </c>
      <c r="BA32" s="125">
        <f t="shared" si="28"/>
        <v>77.64705882352942</v>
      </c>
      <c r="BB32" s="144"/>
      <c r="BC32" s="225">
        <v>0</v>
      </c>
      <c r="BD32" s="225">
        <v>0</v>
      </c>
      <c r="BE32" s="225">
        <v>0</v>
      </c>
    </row>
    <row r="33" spans="1:62" ht="15" customHeight="1" x14ac:dyDescent="0.2">
      <c r="A33" s="107" t="s">
        <v>150</v>
      </c>
      <c r="B33" s="263">
        <v>831</v>
      </c>
      <c r="C33" s="263">
        <v>337</v>
      </c>
      <c r="D33" s="263">
        <v>494</v>
      </c>
      <c r="E33" s="263"/>
      <c r="F33" s="263">
        <v>75</v>
      </c>
      <c r="G33" s="263">
        <v>28</v>
      </c>
      <c r="H33" s="263">
        <v>47</v>
      </c>
      <c r="I33" s="263"/>
      <c r="J33" s="263">
        <v>108</v>
      </c>
      <c r="K33" s="263">
        <v>60</v>
      </c>
      <c r="L33" s="263">
        <v>48</v>
      </c>
      <c r="M33" s="263"/>
      <c r="N33" s="263">
        <v>176</v>
      </c>
      <c r="O33" s="263">
        <v>78</v>
      </c>
      <c r="P33" s="263">
        <v>98</v>
      </c>
      <c r="Q33" s="263"/>
      <c r="R33" s="263">
        <v>183</v>
      </c>
      <c r="S33" s="263">
        <v>69</v>
      </c>
      <c r="T33" s="263">
        <v>114</v>
      </c>
      <c r="U33" s="263"/>
      <c r="V33" s="263">
        <v>289</v>
      </c>
      <c r="W33" s="263">
        <v>102</v>
      </c>
      <c r="X33" s="263">
        <v>187</v>
      </c>
      <c r="Y33" s="118"/>
      <c r="Z33" s="118">
        <v>0</v>
      </c>
      <c r="AA33" s="118">
        <v>0</v>
      </c>
      <c r="AB33" s="118">
        <v>0</v>
      </c>
      <c r="AD33" s="107" t="s">
        <v>150</v>
      </c>
      <c r="AE33" s="125">
        <f t="shared" si="11"/>
        <v>65.17647058823529</v>
      </c>
      <c r="AF33" s="125">
        <f t="shared" si="12"/>
        <v>57.118644067796609</v>
      </c>
      <c r="AG33" s="125">
        <f t="shared" si="13"/>
        <v>72.116788321167874</v>
      </c>
      <c r="AH33" s="144"/>
      <c r="AI33" s="125">
        <f t="shared" si="14"/>
        <v>70.754716981132077</v>
      </c>
      <c r="AJ33" s="125">
        <f t="shared" si="15"/>
        <v>53.846153846153847</v>
      </c>
      <c r="AK33" s="125">
        <f t="shared" si="16"/>
        <v>87.037037037037038</v>
      </c>
      <c r="AL33" s="133"/>
      <c r="AM33" s="125">
        <f t="shared" si="17"/>
        <v>59.340659340659343</v>
      </c>
      <c r="AN33" s="125">
        <f t="shared" si="18"/>
        <v>56.60377358490566</v>
      </c>
      <c r="AO33" s="125">
        <f t="shared" si="19"/>
        <v>63.157894736842103</v>
      </c>
      <c r="AP33" s="133"/>
      <c r="AQ33" s="125">
        <f t="shared" si="20"/>
        <v>67.953667953667946</v>
      </c>
      <c r="AR33" s="125">
        <f t="shared" si="21"/>
        <v>60.9375</v>
      </c>
      <c r="AS33" s="125">
        <f t="shared" si="22"/>
        <v>74.809160305343511</v>
      </c>
      <c r="AT33" s="133"/>
      <c r="AU33" s="125">
        <f t="shared" si="23"/>
        <v>56.481481481481474</v>
      </c>
      <c r="AV33" s="125">
        <f t="shared" si="24"/>
        <v>47.260273972602739</v>
      </c>
      <c r="AW33" s="125">
        <f t="shared" si="25"/>
        <v>64.044943820224717</v>
      </c>
      <c r="AX33" s="133"/>
      <c r="AY33" s="125">
        <f t="shared" si="26"/>
        <v>71.534653465346537</v>
      </c>
      <c r="AZ33" s="125">
        <f t="shared" si="27"/>
        <v>64.556962025316452</v>
      </c>
      <c r="BA33" s="125">
        <f t="shared" si="28"/>
        <v>76.016260162601625</v>
      </c>
      <c r="BB33" s="144"/>
      <c r="BC33" s="225">
        <v>0</v>
      </c>
      <c r="BD33" s="225">
        <v>0</v>
      </c>
      <c r="BE33" s="225">
        <v>0</v>
      </c>
    </row>
    <row r="34" spans="1:62" ht="15" customHeight="1" x14ac:dyDescent="0.2">
      <c r="A34" s="107" t="s">
        <v>103</v>
      </c>
      <c r="B34" s="263">
        <v>1501</v>
      </c>
      <c r="C34" s="263">
        <v>663</v>
      </c>
      <c r="D34" s="263">
        <v>838</v>
      </c>
      <c r="E34" s="263"/>
      <c r="F34" s="263">
        <v>207</v>
      </c>
      <c r="G34" s="263">
        <v>116</v>
      </c>
      <c r="H34" s="263">
        <v>91</v>
      </c>
      <c r="I34" s="263"/>
      <c r="J34" s="263">
        <v>208</v>
      </c>
      <c r="K34" s="263">
        <v>97</v>
      </c>
      <c r="L34" s="263">
        <v>111</v>
      </c>
      <c r="M34" s="263"/>
      <c r="N34" s="263">
        <v>259</v>
      </c>
      <c r="O34" s="263">
        <v>130</v>
      </c>
      <c r="P34" s="263">
        <v>129</v>
      </c>
      <c r="Q34" s="263"/>
      <c r="R34" s="263">
        <v>387</v>
      </c>
      <c r="S34" s="263">
        <v>152</v>
      </c>
      <c r="T34" s="263">
        <v>235</v>
      </c>
      <c r="U34" s="263"/>
      <c r="V34" s="263">
        <v>440</v>
      </c>
      <c r="W34" s="263">
        <v>168</v>
      </c>
      <c r="X34" s="263">
        <v>272</v>
      </c>
      <c r="Y34" s="118"/>
      <c r="Z34" s="118">
        <v>0</v>
      </c>
      <c r="AA34" s="118">
        <v>0</v>
      </c>
      <c r="AB34" s="118">
        <v>0</v>
      </c>
      <c r="AD34" s="107" t="s">
        <v>103</v>
      </c>
      <c r="AE34" s="125">
        <f t="shared" si="11"/>
        <v>73.041362530413622</v>
      </c>
      <c r="AF34" s="125">
        <f t="shared" si="12"/>
        <v>70.607028753993603</v>
      </c>
      <c r="AG34" s="125">
        <f t="shared" si="13"/>
        <v>75.089605734767034</v>
      </c>
      <c r="AH34" s="144"/>
      <c r="AI34" s="125">
        <f t="shared" si="14"/>
        <v>67.868852459016395</v>
      </c>
      <c r="AJ34" s="125">
        <f t="shared" si="15"/>
        <v>67.836257309941516</v>
      </c>
      <c r="AK34" s="125">
        <f t="shared" si="16"/>
        <v>67.910447761194021</v>
      </c>
      <c r="AL34" s="133"/>
      <c r="AM34" s="125">
        <f t="shared" si="17"/>
        <v>67.752442996742673</v>
      </c>
      <c r="AN34" s="125">
        <f t="shared" si="18"/>
        <v>65.540540540540533</v>
      </c>
      <c r="AO34" s="125">
        <f t="shared" si="19"/>
        <v>69.811320754716974</v>
      </c>
      <c r="AP34" s="133"/>
      <c r="AQ34" s="125">
        <f t="shared" si="20"/>
        <v>72.957746478873247</v>
      </c>
      <c r="AR34" s="125">
        <f t="shared" si="21"/>
        <v>74.712643678160916</v>
      </c>
      <c r="AS34" s="125">
        <f t="shared" si="22"/>
        <v>71.270718232044189</v>
      </c>
      <c r="AT34" s="133"/>
      <c r="AU34" s="125">
        <f t="shared" si="23"/>
        <v>73.434535104364329</v>
      </c>
      <c r="AV34" s="125">
        <f t="shared" si="24"/>
        <v>68.161434977578466</v>
      </c>
      <c r="AW34" s="125">
        <f t="shared" si="25"/>
        <v>77.30263157894737</v>
      </c>
      <c r="AX34" s="133"/>
      <c r="AY34" s="125">
        <f t="shared" si="26"/>
        <v>78.431372549019613</v>
      </c>
      <c r="AZ34" s="125">
        <f t="shared" si="27"/>
        <v>75.336322869955154</v>
      </c>
      <c r="BA34" s="125">
        <f t="shared" si="28"/>
        <v>80.473372781065095</v>
      </c>
      <c r="BB34" s="144"/>
      <c r="BC34" s="225">
        <v>0</v>
      </c>
      <c r="BD34" s="225">
        <v>0</v>
      </c>
      <c r="BE34" s="225">
        <v>0</v>
      </c>
    </row>
    <row r="35" spans="1:62" s="165" customFormat="1" ht="15" customHeight="1" x14ac:dyDescent="0.2">
      <c r="A35" s="107" t="s">
        <v>104</v>
      </c>
      <c r="B35" s="263">
        <v>1184</v>
      </c>
      <c r="C35" s="263">
        <v>512</v>
      </c>
      <c r="D35" s="263">
        <v>672</v>
      </c>
      <c r="E35" s="263"/>
      <c r="F35" s="263">
        <v>89</v>
      </c>
      <c r="G35" s="263">
        <v>42</v>
      </c>
      <c r="H35" s="263">
        <v>47</v>
      </c>
      <c r="I35" s="263"/>
      <c r="J35" s="263">
        <v>160</v>
      </c>
      <c r="K35" s="263">
        <v>77</v>
      </c>
      <c r="L35" s="263">
        <v>83</v>
      </c>
      <c r="M35" s="263"/>
      <c r="N35" s="263">
        <v>261</v>
      </c>
      <c r="O35" s="263">
        <v>122</v>
      </c>
      <c r="P35" s="263">
        <v>139</v>
      </c>
      <c r="Q35" s="263"/>
      <c r="R35" s="263">
        <v>276</v>
      </c>
      <c r="S35" s="263">
        <v>96</v>
      </c>
      <c r="T35" s="263">
        <v>180</v>
      </c>
      <c r="U35" s="263"/>
      <c r="V35" s="263">
        <v>398</v>
      </c>
      <c r="W35" s="263">
        <v>175</v>
      </c>
      <c r="X35" s="263">
        <v>223</v>
      </c>
      <c r="Y35" s="118"/>
      <c r="Z35" s="118">
        <v>0</v>
      </c>
      <c r="AA35" s="118">
        <v>0</v>
      </c>
      <c r="AB35" s="118">
        <v>0</v>
      </c>
      <c r="AD35" s="107" t="s">
        <v>104</v>
      </c>
      <c r="AE35" s="125">
        <f t="shared" si="11"/>
        <v>71.540785498489427</v>
      </c>
      <c r="AF35" s="125">
        <f t="shared" si="12"/>
        <v>67.191601049868765</v>
      </c>
      <c r="AG35" s="125">
        <f t="shared" si="13"/>
        <v>75.251959686450164</v>
      </c>
      <c r="AH35" s="144"/>
      <c r="AI35" s="125">
        <f t="shared" si="14"/>
        <v>72.357723577235774</v>
      </c>
      <c r="AJ35" s="125">
        <f t="shared" si="15"/>
        <v>59.154929577464785</v>
      </c>
      <c r="AK35" s="125">
        <f t="shared" si="16"/>
        <v>90.384615384615387</v>
      </c>
      <c r="AL35" s="133"/>
      <c r="AM35" s="125">
        <f t="shared" si="17"/>
        <v>65.306122448979593</v>
      </c>
      <c r="AN35" s="125">
        <f t="shared" si="18"/>
        <v>62.601626016260155</v>
      </c>
      <c r="AO35" s="125">
        <f t="shared" si="19"/>
        <v>68.032786885245898</v>
      </c>
      <c r="AP35" s="133"/>
      <c r="AQ35" s="125">
        <f t="shared" si="20"/>
        <v>72.099447513812152</v>
      </c>
      <c r="AR35" s="125">
        <f t="shared" si="21"/>
        <v>71.764705882352942</v>
      </c>
      <c r="AS35" s="125">
        <f t="shared" si="22"/>
        <v>72.395833333333343</v>
      </c>
      <c r="AT35" s="133"/>
      <c r="AU35" s="125">
        <f t="shared" si="23"/>
        <v>68.148148148148152</v>
      </c>
      <c r="AV35" s="125">
        <f t="shared" si="24"/>
        <v>61.53846153846154</v>
      </c>
      <c r="AW35" s="125">
        <f t="shared" si="25"/>
        <v>72.289156626506028</v>
      </c>
      <c r="AX35" s="133"/>
      <c r="AY35" s="125">
        <f t="shared" si="26"/>
        <v>76.538461538461533</v>
      </c>
      <c r="AZ35" s="125">
        <f t="shared" si="27"/>
        <v>72.314049586776861</v>
      </c>
      <c r="BA35" s="125">
        <f t="shared" si="28"/>
        <v>80.2158273381295</v>
      </c>
      <c r="BB35" s="144"/>
      <c r="BC35" s="225">
        <v>0</v>
      </c>
      <c r="BD35" s="225">
        <v>0</v>
      </c>
      <c r="BE35" s="225">
        <v>0</v>
      </c>
      <c r="BF35" s="133"/>
      <c r="BG35" s="133"/>
      <c r="BH35" s="133"/>
      <c r="BI35" s="133"/>
    </row>
    <row r="36" spans="1:62" ht="15" customHeight="1" thickBot="1" x14ac:dyDescent="0.25">
      <c r="A36" s="107" t="s">
        <v>151</v>
      </c>
      <c r="B36" s="263">
        <v>95</v>
      </c>
      <c r="C36" s="263">
        <v>46</v>
      </c>
      <c r="D36" s="263">
        <v>49</v>
      </c>
      <c r="E36" s="263"/>
      <c r="F36" s="263">
        <v>23</v>
      </c>
      <c r="G36" s="263">
        <v>11</v>
      </c>
      <c r="H36" s="263">
        <v>12</v>
      </c>
      <c r="I36" s="263"/>
      <c r="J36" s="263">
        <v>20</v>
      </c>
      <c r="K36" s="263">
        <v>11</v>
      </c>
      <c r="L36" s="263">
        <v>9</v>
      </c>
      <c r="M36" s="263"/>
      <c r="N36" s="263">
        <v>19</v>
      </c>
      <c r="O36" s="263">
        <v>9</v>
      </c>
      <c r="P36" s="263">
        <v>10</v>
      </c>
      <c r="Q36" s="263"/>
      <c r="R36" s="263">
        <v>11</v>
      </c>
      <c r="S36" s="263">
        <v>3</v>
      </c>
      <c r="T36" s="263">
        <v>8</v>
      </c>
      <c r="U36" s="263"/>
      <c r="V36" s="263">
        <v>22</v>
      </c>
      <c r="W36" s="263">
        <v>12</v>
      </c>
      <c r="X36" s="263">
        <v>10</v>
      </c>
      <c r="Y36" s="120"/>
      <c r="Z36" s="120">
        <v>0</v>
      </c>
      <c r="AA36" s="120">
        <v>0</v>
      </c>
      <c r="AB36" s="120">
        <v>0</v>
      </c>
      <c r="AD36" s="107" t="s">
        <v>151</v>
      </c>
      <c r="AE36" s="125">
        <f t="shared" si="11"/>
        <v>45.893719806763286</v>
      </c>
      <c r="AF36" s="125">
        <f t="shared" si="12"/>
        <v>42.201834862385326</v>
      </c>
      <c r="AG36" s="125">
        <f t="shared" si="13"/>
        <v>50</v>
      </c>
      <c r="AH36" s="166"/>
      <c r="AI36" s="125">
        <f t="shared" si="14"/>
        <v>85.18518518518519</v>
      </c>
      <c r="AJ36" s="125">
        <f t="shared" si="15"/>
        <v>78.571428571428569</v>
      </c>
      <c r="AK36" s="125">
        <f t="shared" si="16"/>
        <v>92.307692307692307</v>
      </c>
      <c r="AL36" s="122"/>
      <c r="AM36" s="125">
        <f t="shared" si="17"/>
        <v>55.555555555555557</v>
      </c>
      <c r="AN36" s="125">
        <f t="shared" si="18"/>
        <v>50</v>
      </c>
      <c r="AO36" s="125">
        <f t="shared" si="19"/>
        <v>64.285714285714292</v>
      </c>
      <c r="AP36" s="122"/>
      <c r="AQ36" s="125">
        <f t="shared" si="20"/>
        <v>48.717948717948715</v>
      </c>
      <c r="AR36" s="125">
        <f t="shared" si="21"/>
        <v>45</v>
      </c>
      <c r="AS36" s="125">
        <f t="shared" si="22"/>
        <v>52.631578947368418</v>
      </c>
      <c r="AT36" s="122"/>
      <c r="AU36" s="125">
        <f t="shared" si="23"/>
        <v>22.448979591836736</v>
      </c>
      <c r="AV36" s="125">
        <f t="shared" si="24"/>
        <v>11.538461538461538</v>
      </c>
      <c r="AW36" s="125">
        <f t="shared" si="25"/>
        <v>34.782608695652172</v>
      </c>
      <c r="AX36" s="122"/>
      <c r="AY36" s="125">
        <f t="shared" si="26"/>
        <v>39.285714285714285</v>
      </c>
      <c r="AZ36" s="125">
        <f t="shared" si="27"/>
        <v>44.444444444444443</v>
      </c>
      <c r="BA36" s="125">
        <f t="shared" si="28"/>
        <v>34.482758620689658</v>
      </c>
      <c r="BB36" s="166"/>
      <c r="BC36" s="228">
        <v>0</v>
      </c>
      <c r="BD36" s="228">
        <v>0</v>
      </c>
      <c r="BE36" s="228">
        <v>0</v>
      </c>
    </row>
    <row r="37" spans="1:62" s="101" customFormat="1" ht="15" customHeight="1" x14ac:dyDescent="0.2">
      <c r="A37" s="341" t="s">
        <v>238</v>
      </c>
      <c r="B37" s="341"/>
      <c r="C37" s="341"/>
      <c r="D37" s="341"/>
      <c r="E37" s="341"/>
      <c r="F37" s="341"/>
      <c r="G37" s="341"/>
      <c r="H37" s="341"/>
      <c r="I37" s="341"/>
      <c r="J37" s="341"/>
      <c r="K37" s="341"/>
      <c r="L37" s="341"/>
      <c r="M37" s="341"/>
      <c r="N37" s="341"/>
      <c r="O37" s="341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D37" s="341" t="s">
        <v>238</v>
      </c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95"/>
      <c r="BG37" s="95"/>
      <c r="BH37" s="95"/>
      <c r="BI37" s="95"/>
      <c r="BJ37" s="95"/>
    </row>
    <row r="38" spans="1:62" s="101" customFormat="1" ht="15" customHeight="1" x14ac:dyDescent="0.2">
      <c r="A38" s="342" t="s">
        <v>224</v>
      </c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D38" s="342" t="s">
        <v>224</v>
      </c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  <c r="AP38" s="342"/>
      <c r="AQ38" s="342"/>
      <c r="AR38" s="342"/>
      <c r="AS38" s="342"/>
      <c r="AT38" s="342"/>
      <c r="AU38" s="342"/>
      <c r="AV38" s="342"/>
      <c r="AW38" s="342"/>
      <c r="AX38" s="342"/>
      <c r="AY38" s="342"/>
      <c r="AZ38" s="342"/>
      <c r="BA38" s="342"/>
      <c r="BB38" s="342"/>
      <c r="BC38" s="342"/>
      <c r="BD38" s="342"/>
      <c r="BE38" s="342"/>
      <c r="BF38" s="95"/>
      <c r="BG38" s="95"/>
      <c r="BH38" s="95"/>
      <c r="BI38" s="95"/>
      <c r="BJ38" s="95"/>
    </row>
    <row r="39" spans="1:62" s="101" customFormat="1" ht="15" customHeight="1" x14ac:dyDescent="0.2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95"/>
      <c r="BG39" s="95"/>
      <c r="BH39" s="95"/>
      <c r="BI39" s="95"/>
      <c r="BJ39" s="95"/>
    </row>
    <row r="40" spans="1:62" s="101" customFormat="1" ht="15" customHeight="1" x14ac:dyDescent="0.2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29"/>
      <c r="AA40" s="326" t="s">
        <v>317</v>
      </c>
      <c r="AB40" s="326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29"/>
      <c r="BG40" s="326" t="s">
        <v>317</v>
      </c>
      <c r="BH40" s="326"/>
      <c r="BI40" s="95"/>
      <c r="BJ40" s="95"/>
    </row>
    <row r="41" spans="1:62" s="101" customFormat="1" ht="15" customHeight="1" x14ac:dyDescent="0.2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30"/>
      <c r="AA41" s="326"/>
      <c r="AB41" s="326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30"/>
      <c r="BG41" s="326"/>
      <c r="BH41" s="326"/>
      <c r="BI41" s="95"/>
      <c r="BJ41" s="95"/>
    </row>
    <row r="42" spans="1:62" s="101" customFormat="1" ht="15" customHeight="1" x14ac:dyDescent="0.2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95"/>
      <c r="BG42" s="95"/>
      <c r="BH42" s="95"/>
      <c r="BI42" s="95"/>
      <c r="BJ42" s="95"/>
    </row>
    <row r="43" spans="1:62" s="101" customFormat="1" ht="15" customHeight="1" x14ac:dyDescent="0.2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95"/>
      <c r="BG43" s="95"/>
      <c r="BH43" s="95"/>
      <c r="BI43" s="95"/>
      <c r="BJ43" s="95"/>
    </row>
    <row r="44" spans="1:62" ht="15" customHeight="1" x14ac:dyDescent="0.25">
      <c r="A44" s="337" t="s">
        <v>291</v>
      </c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D44" s="337" t="s">
        <v>292</v>
      </c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  <c r="BE44" s="337"/>
    </row>
    <row r="45" spans="1:62" ht="15" customHeight="1" x14ac:dyDescent="0.25">
      <c r="A45" s="338" t="s">
        <v>154</v>
      </c>
      <c r="B45" s="338"/>
      <c r="C45" s="338"/>
      <c r="D45" s="338"/>
      <c r="E45" s="338"/>
      <c r="F45" s="338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D45" s="338" t="s">
        <v>155</v>
      </c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</row>
    <row r="46" spans="1:62" s="101" customFormat="1" ht="15" customHeight="1" x14ac:dyDescent="0.2">
      <c r="A46" s="338" t="s">
        <v>236</v>
      </c>
      <c r="B46" s="338"/>
      <c r="C46" s="338"/>
      <c r="D46" s="338"/>
      <c r="E46" s="338"/>
      <c r="F46" s="338"/>
      <c r="G46" s="338"/>
      <c r="H46" s="338"/>
      <c r="I46" s="338"/>
      <c r="J46" s="338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D46" s="338" t="s">
        <v>236</v>
      </c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G46" s="95"/>
      <c r="BH46" s="95"/>
      <c r="BI46" s="95"/>
      <c r="BJ46" s="95"/>
    </row>
    <row r="47" spans="1:62" s="101" customFormat="1" ht="15" customHeight="1" x14ac:dyDescent="0.2">
      <c r="A47" s="338" t="s">
        <v>246</v>
      </c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D47" s="338" t="s">
        <v>246</v>
      </c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  <c r="BG47" s="95"/>
      <c r="BH47" s="95"/>
      <c r="BI47" s="95"/>
      <c r="BJ47" s="95"/>
    </row>
    <row r="48" spans="1:62" s="101" customFormat="1" ht="15" customHeight="1" x14ac:dyDescent="0.2">
      <c r="A48" s="338" t="s">
        <v>230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D48" s="338" t="s">
        <v>230</v>
      </c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  <c r="BG48" s="95"/>
      <c r="BH48" s="95"/>
      <c r="BI48" s="95"/>
      <c r="BJ48" s="95"/>
    </row>
    <row r="49" spans="1:62" s="101" customFormat="1" ht="15" customHeight="1" x14ac:dyDescent="0.2">
      <c r="A49" s="338" t="s">
        <v>462</v>
      </c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D49" s="338" t="s">
        <v>462</v>
      </c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  <c r="BG49" s="95"/>
      <c r="BH49" s="95"/>
      <c r="BI49" s="95"/>
      <c r="BJ49" s="95"/>
    </row>
    <row r="50" spans="1:62" ht="15" customHeight="1" thickBot="1" x14ac:dyDescent="0.3">
      <c r="A50" s="121"/>
      <c r="B50" s="143"/>
      <c r="C50" s="121"/>
      <c r="D50" s="121"/>
      <c r="E50" s="121"/>
      <c r="F50" s="122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D50" s="121"/>
      <c r="AE50" s="143"/>
      <c r="AF50" s="121"/>
      <c r="AG50" s="121"/>
      <c r="AH50" s="121"/>
      <c r="AI50" s="122"/>
      <c r="AJ50" s="121"/>
      <c r="AK50" s="121"/>
      <c r="AL50" s="121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</row>
    <row r="51" spans="1:62" s="101" customFormat="1" ht="15" customHeight="1" x14ac:dyDescent="0.2">
      <c r="A51" s="345" t="s">
        <v>242</v>
      </c>
      <c r="B51" s="343" t="s">
        <v>19</v>
      </c>
      <c r="C51" s="343"/>
      <c r="D51" s="343"/>
      <c r="E51" s="108"/>
      <c r="F51" s="343" t="s">
        <v>116</v>
      </c>
      <c r="G51" s="343"/>
      <c r="H51" s="343"/>
      <c r="I51" s="108"/>
      <c r="J51" s="343" t="s">
        <v>117</v>
      </c>
      <c r="K51" s="343"/>
      <c r="L51" s="343"/>
      <c r="M51" s="108"/>
      <c r="N51" s="343" t="s">
        <v>118</v>
      </c>
      <c r="O51" s="343"/>
      <c r="P51" s="343"/>
      <c r="Q51" s="108"/>
      <c r="R51" s="343" t="s">
        <v>119</v>
      </c>
      <c r="S51" s="343"/>
      <c r="T51" s="343"/>
      <c r="U51" s="108"/>
      <c r="V51" s="343" t="s">
        <v>120</v>
      </c>
      <c r="W51" s="343"/>
      <c r="X51" s="343"/>
      <c r="Y51" s="108"/>
      <c r="Z51" s="343" t="s">
        <v>121</v>
      </c>
      <c r="AA51" s="343"/>
      <c r="AB51" s="343"/>
      <c r="AD51" s="345" t="s">
        <v>242</v>
      </c>
      <c r="AE51" s="343" t="s">
        <v>19</v>
      </c>
      <c r="AF51" s="343"/>
      <c r="AG51" s="343"/>
      <c r="AH51" s="108"/>
      <c r="AI51" s="343" t="s">
        <v>116</v>
      </c>
      <c r="AJ51" s="343"/>
      <c r="AK51" s="343"/>
      <c r="AL51" s="108"/>
      <c r="AM51" s="343" t="s">
        <v>117</v>
      </c>
      <c r="AN51" s="343"/>
      <c r="AO51" s="343"/>
      <c r="AP51" s="108"/>
      <c r="AQ51" s="343" t="s">
        <v>118</v>
      </c>
      <c r="AR51" s="343"/>
      <c r="AS51" s="343"/>
      <c r="AT51" s="108"/>
      <c r="AU51" s="343" t="s">
        <v>119</v>
      </c>
      <c r="AV51" s="343"/>
      <c r="AW51" s="343"/>
      <c r="AX51" s="108"/>
      <c r="AY51" s="343" t="s">
        <v>120</v>
      </c>
      <c r="AZ51" s="343"/>
      <c r="BA51" s="343"/>
      <c r="BB51" s="108"/>
      <c r="BC51" s="343" t="s">
        <v>121</v>
      </c>
      <c r="BD51" s="343"/>
      <c r="BE51" s="343"/>
      <c r="BG51" s="95"/>
      <c r="BH51" s="95"/>
      <c r="BI51" s="95"/>
      <c r="BJ51" s="95"/>
    </row>
    <row r="52" spans="1:62" s="101" customFormat="1" ht="15" customHeight="1" thickBot="1" x14ac:dyDescent="0.25">
      <c r="A52" s="346"/>
      <c r="B52" s="109" t="s">
        <v>70</v>
      </c>
      <c r="C52" s="109" t="s">
        <v>71</v>
      </c>
      <c r="D52" s="109" t="s">
        <v>72</v>
      </c>
      <c r="E52" s="110"/>
      <c r="F52" s="109" t="s">
        <v>70</v>
      </c>
      <c r="G52" s="109" t="s">
        <v>71</v>
      </c>
      <c r="H52" s="109" t="s">
        <v>72</v>
      </c>
      <c r="I52" s="110"/>
      <c r="J52" s="109" t="s">
        <v>70</v>
      </c>
      <c r="K52" s="109" t="s">
        <v>71</v>
      </c>
      <c r="L52" s="109" t="s">
        <v>72</v>
      </c>
      <c r="M52" s="110"/>
      <c r="N52" s="109" t="s">
        <v>70</v>
      </c>
      <c r="O52" s="109" t="s">
        <v>71</v>
      </c>
      <c r="P52" s="109" t="s">
        <v>72</v>
      </c>
      <c r="Q52" s="110"/>
      <c r="R52" s="109" t="s">
        <v>70</v>
      </c>
      <c r="S52" s="109" t="s">
        <v>71</v>
      </c>
      <c r="T52" s="109" t="s">
        <v>72</v>
      </c>
      <c r="U52" s="110"/>
      <c r="V52" s="109" t="s">
        <v>70</v>
      </c>
      <c r="W52" s="109" t="s">
        <v>71</v>
      </c>
      <c r="X52" s="109" t="s">
        <v>72</v>
      </c>
      <c r="Y52" s="110"/>
      <c r="Z52" s="109" t="s">
        <v>70</v>
      </c>
      <c r="AA52" s="109" t="s">
        <v>71</v>
      </c>
      <c r="AB52" s="109" t="s">
        <v>72</v>
      </c>
      <c r="AD52" s="346"/>
      <c r="AE52" s="109" t="s">
        <v>70</v>
      </c>
      <c r="AF52" s="109" t="s">
        <v>71</v>
      </c>
      <c r="AG52" s="109" t="s">
        <v>72</v>
      </c>
      <c r="AH52" s="110"/>
      <c r="AI52" s="109" t="s">
        <v>70</v>
      </c>
      <c r="AJ52" s="109" t="s">
        <v>71</v>
      </c>
      <c r="AK52" s="109" t="s">
        <v>72</v>
      </c>
      <c r="AL52" s="110"/>
      <c r="AM52" s="109" t="s">
        <v>70</v>
      </c>
      <c r="AN52" s="109" t="s">
        <v>71</v>
      </c>
      <c r="AO52" s="109" t="s">
        <v>72</v>
      </c>
      <c r="AP52" s="110"/>
      <c r="AQ52" s="109" t="s">
        <v>70</v>
      </c>
      <c r="AR52" s="109" t="s">
        <v>71</v>
      </c>
      <c r="AS52" s="109" t="s">
        <v>72</v>
      </c>
      <c r="AT52" s="110"/>
      <c r="AU52" s="109" t="s">
        <v>70</v>
      </c>
      <c r="AV52" s="109" t="s">
        <v>71</v>
      </c>
      <c r="AW52" s="109" t="s">
        <v>72</v>
      </c>
      <c r="AX52" s="110"/>
      <c r="AY52" s="109" t="s">
        <v>70</v>
      </c>
      <c r="AZ52" s="109" t="s">
        <v>71</v>
      </c>
      <c r="BA52" s="109" t="s">
        <v>72</v>
      </c>
      <c r="BB52" s="110"/>
      <c r="BC52" s="109" t="s">
        <v>70</v>
      </c>
      <c r="BD52" s="109" t="s">
        <v>71</v>
      </c>
      <c r="BE52" s="109" t="s">
        <v>72</v>
      </c>
      <c r="BG52" s="95"/>
      <c r="BH52" s="95"/>
      <c r="BI52" s="95"/>
      <c r="BJ52" s="95"/>
    </row>
    <row r="53" spans="1:62" ht="15" customHeight="1" x14ac:dyDescent="0.25">
      <c r="A53" s="126"/>
      <c r="B53" s="112"/>
      <c r="C53" s="112"/>
      <c r="D53" s="112"/>
      <c r="E53" s="113"/>
      <c r="F53" s="112"/>
      <c r="G53" s="112"/>
      <c r="H53" s="112"/>
      <c r="I53" s="113"/>
      <c r="J53" s="112"/>
      <c r="K53" s="112"/>
      <c r="L53" s="112"/>
      <c r="M53" s="113"/>
      <c r="N53" s="112"/>
      <c r="O53" s="112"/>
      <c r="P53" s="112"/>
      <c r="Q53" s="113"/>
      <c r="R53" s="112"/>
      <c r="S53" s="112"/>
      <c r="T53" s="112"/>
      <c r="U53" s="113"/>
      <c r="V53" s="112"/>
      <c r="W53" s="112"/>
      <c r="X53" s="112"/>
      <c r="Y53" s="113"/>
      <c r="Z53" s="112"/>
      <c r="AA53" s="112"/>
      <c r="AB53" s="112"/>
      <c r="AD53" s="126"/>
      <c r="AE53" s="112"/>
      <c r="AF53" s="112"/>
      <c r="AG53" s="112"/>
      <c r="AH53" s="113"/>
      <c r="AI53" s="112"/>
      <c r="AJ53" s="112"/>
      <c r="AK53" s="112"/>
      <c r="AL53" s="113"/>
      <c r="AM53" s="112"/>
      <c r="AN53" s="112"/>
      <c r="AO53" s="112"/>
      <c r="AP53" s="113"/>
      <c r="AQ53" s="112"/>
      <c r="AR53" s="112"/>
      <c r="AS53" s="112"/>
      <c r="AT53" s="113"/>
      <c r="AU53" s="112"/>
      <c r="AV53" s="112"/>
      <c r="AW53" s="112"/>
      <c r="AX53" s="113"/>
      <c r="AY53" s="112"/>
      <c r="AZ53" s="112"/>
      <c r="BA53" s="112"/>
      <c r="BB53" s="113"/>
      <c r="BC53" s="112"/>
      <c r="BD53" s="112"/>
      <c r="BE53" s="112"/>
    </row>
    <row r="54" spans="1:62" s="148" customFormat="1" ht="15" customHeight="1" x14ac:dyDescent="0.25">
      <c r="A54" s="150" t="s">
        <v>244</v>
      </c>
      <c r="B54" s="152">
        <f>+F54+J54+N54+R54+V54+Z54</f>
        <v>8358</v>
      </c>
      <c r="C54" s="152">
        <f>+G54+K54+O54+S54+W54+AA54</f>
        <v>4512</v>
      </c>
      <c r="D54" s="152">
        <f>+H54+L54+P54+T54+X54+AB54</f>
        <v>3846</v>
      </c>
      <c r="E54" s="152"/>
      <c r="F54" s="152">
        <f>SUM(F56:F77)</f>
        <v>1220</v>
      </c>
      <c r="G54" s="152">
        <f>SUM(G56:G77)</f>
        <v>714</v>
      </c>
      <c r="H54" s="152">
        <f>SUM(H56:H77)</f>
        <v>506</v>
      </c>
      <c r="I54" s="152"/>
      <c r="J54" s="152">
        <f>SUM(J56:J77)</f>
        <v>1616</v>
      </c>
      <c r="K54" s="152">
        <f>SUM(K56:K77)</f>
        <v>869</v>
      </c>
      <c r="L54" s="152">
        <f>SUM(L56:L77)</f>
        <v>747</v>
      </c>
      <c r="M54" s="152"/>
      <c r="N54" s="152">
        <f>SUM(N56:N77)</f>
        <v>1567</v>
      </c>
      <c r="O54" s="152">
        <f>SUM(O56:O77)</f>
        <v>910</v>
      </c>
      <c r="P54" s="152">
        <f>SUM(P56:P77)</f>
        <v>657</v>
      </c>
      <c r="Q54" s="152"/>
      <c r="R54" s="152">
        <f>SUM(R56:R77)</f>
        <v>2260</v>
      </c>
      <c r="S54" s="152">
        <f>SUM(S56:S77)</f>
        <v>1124</v>
      </c>
      <c r="T54" s="152">
        <f>SUM(T56:T77)</f>
        <v>1136</v>
      </c>
      <c r="U54" s="152"/>
      <c r="V54" s="152">
        <f>SUM(V56:V77)</f>
        <v>1695</v>
      </c>
      <c r="W54" s="152">
        <f>SUM(W56:W77)</f>
        <v>895</v>
      </c>
      <c r="X54" s="152">
        <f>SUM(X56:X77)</f>
        <v>800</v>
      </c>
      <c r="Y54" s="152"/>
      <c r="Z54" s="152">
        <f>SUM(Z56:Z77)</f>
        <v>0</v>
      </c>
      <c r="AA54" s="152">
        <f>SUM(AA56:AA77)</f>
        <v>0</v>
      </c>
      <c r="AB54" s="152">
        <f>SUM(AB56:AB77)</f>
        <v>0</v>
      </c>
      <c r="AD54" s="150" t="s">
        <v>244</v>
      </c>
      <c r="AE54" s="210">
        <f>+B54/(B54+B13)*100</f>
        <v>30.030181086519114</v>
      </c>
      <c r="AF54" s="210">
        <f t="shared" ref="AF54:AG54" si="29">+C54/(C54+C13)*100</f>
        <v>34.350970688998856</v>
      </c>
      <c r="AG54" s="210">
        <f t="shared" si="29"/>
        <v>26.168605837926108</v>
      </c>
      <c r="AH54" s="211"/>
      <c r="AI54" s="210">
        <f>+F54/(F54+F13)*100</f>
        <v>34.1545352743561</v>
      </c>
      <c r="AJ54" s="210">
        <f t="shared" ref="AJ54" si="30">+G54/(G54+G13)*100</f>
        <v>39.932885906040269</v>
      </c>
      <c r="AK54" s="210">
        <f t="shared" ref="AK54" si="31">+H54/(H54+H13)*100</f>
        <v>28.36322869955157</v>
      </c>
      <c r="AL54" s="211"/>
      <c r="AM54" s="210">
        <f>+J54/(J54+J13)*100</f>
        <v>33.842931937172779</v>
      </c>
      <c r="AN54" s="210">
        <f t="shared" ref="AN54" si="32">+K54/(K54+K13)*100</f>
        <v>37.089201877934272</v>
      </c>
      <c r="AO54" s="210">
        <f t="shared" ref="AO54" si="33">+L54/(L54+L13)*100</f>
        <v>30.715460526315791</v>
      </c>
      <c r="AP54" s="211"/>
      <c r="AQ54" s="210">
        <f>+N54/(N54+N13)*100</f>
        <v>27.496051938936656</v>
      </c>
      <c r="AR54" s="210">
        <f t="shared" ref="AR54" si="34">+O54/(O54+O13)*100</f>
        <v>32.828282828282831</v>
      </c>
      <c r="AS54" s="210">
        <f t="shared" ref="AS54" si="35">+P54/(P54+P13)*100</f>
        <v>22.446190638879397</v>
      </c>
      <c r="AT54" s="211"/>
      <c r="AU54" s="210">
        <f>+R54/(R54+R13)*100</f>
        <v>34.341285518918099</v>
      </c>
      <c r="AV54" s="210">
        <f t="shared" ref="AV54" si="36">+S54/(S54+S13)*100</f>
        <v>37.441705529646903</v>
      </c>
      <c r="AW54" s="210">
        <f t="shared" ref="AW54" si="37">+T54/(T54+T13)*100</f>
        <v>31.740709695445656</v>
      </c>
      <c r="AX54" s="211"/>
      <c r="AY54" s="210">
        <f>+V54/(V54+V13)*100</f>
        <v>23.525329632199863</v>
      </c>
      <c r="AZ54" s="210">
        <f t="shared" ref="AZ54" si="38">+W54/(W54+W13)*100</f>
        <v>27.708978328173373</v>
      </c>
      <c r="BA54" s="210">
        <f t="shared" ref="BA54" si="39">+X54/(X54+X13)*100</f>
        <v>20.125786163522015</v>
      </c>
      <c r="BB54" s="211"/>
      <c r="BC54" s="227">
        <v>0</v>
      </c>
      <c r="BD54" s="227">
        <v>0</v>
      </c>
      <c r="BE54" s="227">
        <v>0</v>
      </c>
      <c r="BF54" s="150"/>
      <c r="BG54" s="150"/>
      <c r="BH54" s="150"/>
      <c r="BI54" s="150"/>
    </row>
    <row r="55" spans="1:62" ht="15" customHeight="1" x14ac:dyDescent="0.25">
      <c r="A55" s="107"/>
      <c r="B55" s="149"/>
      <c r="C55" s="149"/>
      <c r="D55" s="149"/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D55" s="107"/>
      <c r="AE55" s="125"/>
      <c r="AF55" s="125"/>
      <c r="AG55" s="125"/>
      <c r="AH55" s="149"/>
      <c r="AI55" s="125"/>
      <c r="AJ55" s="125"/>
      <c r="AK55" s="125"/>
      <c r="AL55" s="149"/>
      <c r="AM55" s="125"/>
      <c r="AN55" s="125"/>
      <c r="AO55" s="125"/>
      <c r="AP55" s="149"/>
      <c r="AQ55" s="125"/>
      <c r="AR55" s="125"/>
      <c r="AS55" s="125"/>
      <c r="AT55" s="149"/>
      <c r="AU55" s="125"/>
      <c r="AV55" s="125"/>
      <c r="AW55" s="125"/>
      <c r="AX55" s="149"/>
      <c r="AY55" s="125"/>
      <c r="AZ55" s="125"/>
      <c r="BA55" s="125"/>
      <c r="BB55" s="149"/>
      <c r="BC55" s="225"/>
      <c r="BD55" s="225"/>
      <c r="BE55" s="225"/>
    </row>
    <row r="56" spans="1:62" ht="15" customHeight="1" x14ac:dyDescent="0.2">
      <c r="A56" s="107" t="s">
        <v>79</v>
      </c>
      <c r="B56" s="263">
        <v>116</v>
      </c>
      <c r="C56" s="263">
        <v>59</v>
      </c>
      <c r="D56" s="263">
        <v>57</v>
      </c>
      <c r="E56" s="263"/>
      <c r="F56" s="263">
        <v>26</v>
      </c>
      <c r="G56" s="263">
        <v>16</v>
      </c>
      <c r="H56" s="263">
        <v>10</v>
      </c>
      <c r="I56" s="263"/>
      <c r="J56" s="263">
        <v>27</v>
      </c>
      <c r="K56" s="263">
        <v>16</v>
      </c>
      <c r="L56" s="263">
        <v>11</v>
      </c>
      <c r="M56" s="263"/>
      <c r="N56" s="263">
        <v>27</v>
      </c>
      <c r="O56" s="263">
        <v>15</v>
      </c>
      <c r="P56" s="263">
        <v>12</v>
      </c>
      <c r="Q56" s="263"/>
      <c r="R56" s="263">
        <v>21</v>
      </c>
      <c r="S56" s="263">
        <v>9</v>
      </c>
      <c r="T56" s="263">
        <v>12</v>
      </c>
      <c r="U56" s="263"/>
      <c r="V56" s="263">
        <v>15</v>
      </c>
      <c r="W56" s="263">
        <v>3</v>
      </c>
      <c r="X56" s="263">
        <v>12</v>
      </c>
      <c r="Y56" s="118"/>
      <c r="Z56" s="118">
        <v>0</v>
      </c>
      <c r="AA56" s="118">
        <v>0</v>
      </c>
      <c r="AB56" s="118">
        <v>0</v>
      </c>
      <c r="AD56" s="107" t="s">
        <v>79</v>
      </c>
      <c r="AE56" s="125">
        <f t="shared" ref="AE56:AE77" si="40">+B56/(B56+B15)*100</f>
        <v>23.868312757201647</v>
      </c>
      <c r="AF56" s="125">
        <f t="shared" ref="AF56:AF77" si="41">+C56/(C56+C15)*100</f>
        <v>28.229665071770331</v>
      </c>
      <c r="AG56" s="125">
        <f t="shared" ref="AG56:AG77" si="42">+D56/(D56+D15)*100</f>
        <v>20.577617328519857</v>
      </c>
      <c r="AH56" s="149"/>
      <c r="AI56" s="125">
        <f t="shared" ref="AI56:AI77" si="43">+F56/(F56+F15)*100</f>
        <v>26.262626262626267</v>
      </c>
      <c r="AJ56" s="125">
        <f t="shared" ref="AJ56:AJ77" si="44">+G56/(G56+G15)*100</f>
        <v>33.333333333333329</v>
      </c>
      <c r="AK56" s="125">
        <f t="shared" ref="AK56:AK77" si="45">+H56/(H56+H15)*100</f>
        <v>19.607843137254903</v>
      </c>
      <c r="AL56" s="165"/>
      <c r="AM56" s="125">
        <f t="shared" ref="AM56:AM77" si="46">+J56/(J56+J15)*100</f>
        <v>28.421052631578945</v>
      </c>
      <c r="AN56" s="125">
        <f t="shared" ref="AN56:AN77" si="47">+K56/(K56+K15)*100</f>
        <v>41.025641025641022</v>
      </c>
      <c r="AO56" s="125">
        <f t="shared" ref="AO56:AO77" si="48">+L56/(L56+L15)*100</f>
        <v>19.642857142857142</v>
      </c>
      <c r="AP56" s="165"/>
      <c r="AQ56" s="125">
        <f t="shared" ref="AQ56:AQ77" si="49">+N56/(N56+N15)*100</f>
        <v>28.421052631578945</v>
      </c>
      <c r="AR56" s="125">
        <f t="shared" ref="AR56:AR77" si="50">+O56/(O56+O15)*100</f>
        <v>37.5</v>
      </c>
      <c r="AS56" s="125">
        <f t="shared" ref="AS56:AS77" si="51">+P56/(P56+P15)*100</f>
        <v>21.818181818181817</v>
      </c>
      <c r="AT56" s="165"/>
      <c r="AU56" s="125">
        <f t="shared" ref="AU56:AU77" si="52">+R56/(R56+R15)*100</f>
        <v>21.212121212121211</v>
      </c>
      <c r="AV56" s="125">
        <f t="shared" ref="AV56:AV77" si="53">+S56/(S56+S15)*100</f>
        <v>20.454545454545457</v>
      </c>
      <c r="AW56" s="125">
        <f t="shared" ref="AW56:AW77" si="54">+T56/(T56+T15)*100</f>
        <v>21.818181818181817</v>
      </c>
      <c r="AX56" s="165"/>
      <c r="AY56" s="125">
        <f t="shared" ref="AY56:AY77" si="55">+V56/(V56+V15)*100</f>
        <v>15.306122448979592</v>
      </c>
      <c r="AZ56" s="125">
        <f t="shared" ref="AZ56:AZ77" si="56">+W56/(W56+W15)*100</f>
        <v>7.8947368421052628</v>
      </c>
      <c r="BA56" s="125">
        <f t="shared" ref="BA56:BA77" si="57">+X56/(X56+X15)*100</f>
        <v>20</v>
      </c>
      <c r="BB56" s="149"/>
      <c r="BC56" s="225">
        <v>0</v>
      </c>
      <c r="BD56" s="225">
        <v>0</v>
      </c>
      <c r="BE56" s="225">
        <v>0</v>
      </c>
    </row>
    <row r="57" spans="1:62" ht="15" customHeight="1" x14ac:dyDescent="0.2">
      <c r="A57" s="107" t="s">
        <v>80</v>
      </c>
      <c r="B57" s="263">
        <v>229</v>
      </c>
      <c r="C57" s="263">
        <v>134</v>
      </c>
      <c r="D57" s="263">
        <v>95</v>
      </c>
      <c r="E57" s="263"/>
      <c r="F57" s="263">
        <v>36</v>
      </c>
      <c r="G57" s="263">
        <v>16</v>
      </c>
      <c r="H57" s="263">
        <v>20</v>
      </c>
      <c r="I57" s="263"/>
      <c r="J57" s="263">
        <v>52</v>
      </c>
      <c r="K57" s="263">
        <v>26</v>
      </c>
      <c r="L57" s="263">
        <v>26</v>
      </c>
      <c r="M57" s="263"/>
      <c r="N57" s="263">
        <v>48</v>
      </c>
      <c r="O57" s="263">
        <v>27</v>
      </c>
      <c r="P57" s="263">
        <v>21</v>
      </c>
      <c r="Q57" s="263"/>
      <c r="R57" s="263">
        <v>49</v>
      </c>
      <c r="S57" s="263">
        <v>32</v>
      </c>
      <c r="T57" s="263">
        <v>17</v>
      </c>
      <c r="U57" s="263"/>
      <c r="V57" s="263">
        <v>44</v>
      </c>
      <c r="W57" s="263">
        <v>33</v>
      </c>
      <c r="X57" s="263">
        <v>11</v>
      </c>
      <c r="Y57" s="118"/>
      <c r="Z57" s="118">
        <v>0</v>
      </c>
      <c r="AA57" s="118">
        <v>0</v>
      </c>
      <c r="AB57" s="118">
        <v>0</v>
      </c>
      <c r="AD57" s="107" t="s">
        <v>80</v>
      </c>
      <c r="AE57" s="125">
        <f t="shared" si="40"/>
        <v>26.382488479262673</v>
      </c>
      <c r="AF57" s="125">
        <f t="shared" si="41"/>
        <v>32.211538461538467</v>
      </c>
      <c r="AG57" s="125">
        <f t="shared" si="42"/>
        <v>21.017699115044248</v>
      </c>
      <c r="AH57" s="149"/>
      <c r="AI57" s="125">
        <f t="shared" si="43"/>
        <v>29.268292682926827</v>
      </c>
      <c r="AJ57" s="125">
        <f t="shared" si="44"/>
        <v>28.07017543859649</v>
      </c>
      <c r="AK57" s="125">
        <f t="shared" si="45"/>
        <v>30.303030303030305</v>
      </c>
      <c r="AL57" s="165"/>
      <c r="AM57" s="125">
        <f t="shared" si="46"/>
        <v>27.956989247311824</v>
      </c>
      <c r="AN57" s="125">
        <f t="shared" si="47"/>
        <v>26.262626262626267</v>
      </c>
      <c r="AO57" s="125">
        <f t="shared" si="48"/>
        <v>29.885057471264371</v>
      </c>
      <c r="AP57" s="165"/>
      <c r="AQ57" s="125">
        <f t="shared" si="49"/>
        <v>24.615384615384617</v>
      </c>
      <c r="AR57" s="125">
        <f t="shared" si="50"/>
        <v>26.47058823529412</v>
      </c>
      <c r="AS57" s="125">
        <f t="shared" si="51"/>
        <v>22.58064516129032</v>
      </c>
      <c r="AT57" s="165"/>
      <c r="AU57" s="125">
        <f t="shared" si="52"/>
        <v>24.5</v>
      </c>
      <c r="AV57" s="125">
        <f t="shared" si="53"/>
        <v>36.781609195402297</v>
      </c>
      <c r="AW57" s="125">
        <f t="shared" si="54"/>
        <v>15.044247787610621</v>
      </c>
      <c r="AX57" s="165"/>
      <c r="AY57" s="125">
        <f t="shared" si="55"/>
        <v>26.829268292682929</v>
      </c>
      <c r="AZ57" s="125">
        <f t="shared" si="56"/>
        <v>46.478873239436616</v>
      </c>
      <c r="BA57" s="125">
        <f t="shared" si="57"/>
        <v>11.827956989247312</v>
      </c>
      <c r="BB57" s="149"/>
      <c r="BC57" s="225">
        <v>0</v>
      </c>
      <c r="BD57" s="225">
        <v>0</v>
      </c>
      <c r="BE57" s="225">
        <v>0</v>
      </c>
    </row>
    <row r="58" spans="1:62" ht="15" customHeight="1" x14ac:dyDescent="0.2">
      <c r="A58" s="107" t="s">
        <v>82</v>
      </c>
      <c r="B58" s="263">
        <v>329</v>
      </c>
      <c r="C58" s="263">
        <v>159</v>
      </c>
      <c r="D58" s="263">
        <v>170</v>
      </c>
      <c r="E58" s="263"/>
      <c r="F58" s="263">
        <v>83</v>
      </c>
      <c r="G58" s="263">
        <v>38</v>
      </c>
      <c r="H58" s="263">
        <v>45</v>
      </c>
      <c r="I58" s="263"/>
      <c r="J58" s="263">
        <v>82</v>
      </c>
      <c r="K58" s="263">
        <v>46</v>
      </c>
      <c r="L58" s="263">
        <v>36</v>
      </c>
      <c r="M58" s="263"/>
      <c r="N58" s="263">
        <v>47</v>
      </c>
      <c r="O58" s="263">
        <v>26</v>
      </c>
      <c r="P58" s="263">
        <v>21</v>
      </c>
      <c r="Q58" s="263"/>
      <c r="R58" s="263">
        <v>77</v>
      </c>
      <c r="S58" s="263">
        <v>32</v>
      </c>
      <c r="T58" s="263">
        <v>45</v>
      </c>
      <c r="U58" s="263"/>
      <c r="V58" s="263">
        <v>40</v>
      </c>
      <c r="W58" s="263">
        <v>17</v>
      </c>
      <c r="X58" s="263">
        <v>23</v>
      </c>
      <c r="Y58" s="118"/>
      <c r="Z58" s="118">
        <v>0</v>
      </c>
      <c r="AA58" s="118">
        <v>0</v>
      </c>
      <c r="AB58" s="118">
        <v>0</v>
      </c>
      <c r="AD58" s="107" t="s">
        <v>82</v>
      </c>
      <c r="AE58" s="125">
        <f t="shared" si="40"/>
        <v>37.049549549549546</v>
      </c>
      <c r="AF58" s="125">
        <f t="shared" si="41"/>
        <v>40.664961636828643</v>
      </c>
      <c r="AG58" s="125">
        <f t="shared" si="42"/>
        <v>34.205231388329985</v>
      </c>
      <c r="AH58" s="149"/>
      <c r="AI58" s="125">
        <f t="shared" si="43"/>
        <v>56.081081081081088</v>
      </c>
      <c r="AJ58" s="125">
        <f t="shared" si="44"/>
        <v>55.072463768115945</v>
      </c>
      <c r="AK58" s="125">
        <f t="shared" si="45"/>
        <v>56.962025316455701</v>
      </c>
      <c r="AL58" s="165"/>
      <c r="AM58" s="125">
        <f t="shared" si="46"/>
        <v>47.674418604651166</v>
      </c>
      <c r="AN58" s="125">
        <f t="shared" si="47"/>
        <v>58.22784810126582</v>
      </c>
      <c r="AO58" s="125">
        <f t="shared" si="48"/>
        <v>38.70967741935484</v>
      </c>
      <c r="AP58" s="165"/>
      <c r="AQ58" s="125">
        <f t="shared" si="49"/>
        <v>20.258620689655171</v>
      </c>
      <c r="AR58" s="125">
        <f t="shared" si="50"/>
        <v>28.888888888888886</v>
      </c>
      <c r="AS58" s="125">
        <f t="shared" si="51"/>
        <v>14.788732394366196</v>
      </c>
      <c r="AT58" s="165"/>
      <c r="AU58" s="125">
        <f t="shared" si="52"/>
        <v>39.690721649484537</v>
      </c>
      <c r="AV58" s="125">
        <f t="shared" si="53"/>
        <v>36.363636363636367</v>
      </c>
      <c r="AW58" s="125">
        <f t="shared" si="54"/>
        <v>42.452830188679243</v>
      </c>
      <c r="AX58" s="165"/>
      <c r="AY58" s="125">
        <f t="shared" si="55"/>
        <v>28.169014084507044</v>
      </c>
      <c r="AZ58" s="125">
        <f t="shared" si="56"/>
        <v>26.153846153846157</v>
      </c>
      <c r="BA58" s="125">
        <f t="shared" si="57"/>
        <v>29.870129870129869</v>
      </c>
      <c r="BB58" s="149"/>
      <c r="BC58" s="225">
        <v>0</v>
      </c>
      <c r="BD58" s="225">
        <v>0</v>
      </c>
      <c r="BE58" s="225">
        <v>0</v>
      </c>
    </row>
    <row r="59" spans="1:62" ht="15" customHeight="1" x14ac:dyDescent="0.2">
      <c r="A59" s="107" t="s">
        <v>83</v>
      </c>
      <c r="B59" s="263">
        <v>186</v>
      </c>
      <c r="C59" s="263">
        <v>120</v>
      </c>
      <c r="D59" s="263">
        <v>66</v>
      </c>
      <c r="E59" s="263"/>
      <c r="F59" s="263">
        <v>17</v>
      </c>
      <c r="G59" s="263">
        <v>15</v>
      </c>
      <c r="H59" s="263">
        <v>2</v>
      </c>
      <c r="I59" s="263"/>
      <c r="J59" s="263">
        <v>38</v>
      </c>
      <c r="K59" s="263">
        <v>14</v>
      </c>
      <c r="L59" s="263">
        <v>24</v>
      </c>
      <c r="M59" s="263"/>
      <c r="N59" s="263">
        <v>59</v>
      </c>
      <c r="O59" s="263">
        <v>48</v>
      </c>
      <c r="P59" s="263">
        <v>11</v>
      </c>
      <c r="Q59" s="263"/>
      <c r="R59" s="263">
        <v>46</v>
      </c>
      <c r="S59" s="263">
        <v>23</v>
      </c>
      <c r="T59" s="263">
        <v>23</v>
      </c>
      <c r="U59" s="263"/>
      <c r="V59" s="263">
        <v>26</v>
      </c>
      <c r="W59" s="263">
        <v>20</v>
      </c>
      <c r="X59" s="263">
        <v>6</v>
      </c>
      <c r="Y59" s="118"/>
      <c r="Z59" s="118">
        <v>0</v>
      </c>
      <c r="AA59" s="118">
        <v>0</v>
      </c>
      <c r="AB59" s="118">
        <v>0</v>
      </c>
      <c r="AD59" s="107" t="s">
        <v>83</v>
      </c>
      <c r="AE59" s="125">
        <f t="shared" si="40"/>
        <v>34.003656307129795</v>
      </c>
      <c r="AF59" s="125">
        <f t="shared" si="41"/>
        <v>43.478260869565219</v>
      </c>
      <c r="AG59" s="125">
        <f t="shared" si="42"/>
        <v>24.354243542435423</v>
      </c>
      <c r="AH59" s="149"/>
      <c r="AI59" s="125">
        <f t="shared" si="43"/>
        <v>27.419354838709676</v>
      </c>
      <c r="AJ59" s="125">
        <f t="shared" si="44"/>
        <v>46.875</v>
      </c>
      <c r="AK59" s="125">
        <f t="shared" si="45"/>
        <v>6.666666666666667</v>
      </c>
      <c r="AL59" s="165"/>
      <c r="AM59" s="125">
        <f t="shared" si="46"/>
        <v>42.222222222222221</v>
      </c>
      <c r="AN59" s="125">
        <f t="shared" si="47"/>
        <v>32.558139534883722</v>
      </c>
      <c r="AO59" s="125">
        <f t="shared" si="48"/>
        <v>51.063829787234042</v>
      </c>
      <c r="AP59" s="165"/>
      <c r="AQ59" s="125">
        <f t="shared" si="49"/>
        <v>49.579831932773111</v>
      </c>
      <c r="AR59" s="125">
        <f t="shared" si="50"/>
        <v>64</v>
      </c>
      <c r="AS59" s="125">
        <f t="shared" si="51"/>
        <v>25</v>
      </c>
      <c r="AT59" s="165"/>
      <c r="AU59" s="125">
        <f t="shared" si="52"/>
        <v>37.096774193548384</v>
      </c>
      <c r="AV59" s="125">
        <f t="shared" si="53"/>
        <v>39.655172413793103</v>
      </c>
      <c r="AW59" s="125">
        <f t="shared" si="54"/>
        <v>34.848484848484851</v>
      </c>
      <c r="AX59" s="165"/>
      <c r="AY59" s="125">
        <f t="shared" si="55"/>
        <v>17.105263157894736</v>
      </c>
      <c r="AZ59" s="125">
        <f t="shared" si="56"/>
        <v>29.411764705882355</v>
      </c>
      <c r="BA59" s="125">
        <f t="shared" si="57"/>
        <v>7.1428571428571423</v>
      </c>
      <c r="BB59" s="149"/>
      <c r="BC59" s="225">
        <v>0</v>
      </c>
      <c r="BD59" s="225">
        <v>0</v>
      </c>
      <c r="BE59" s="225">
        <v>0</v>
      </c>
    </row>
    <row r="60" spans="1:62" ht="15" customHeight="1" x14ac:dyDescent="0.2">
      <c r="A60" s="107" t="s">
        <v>84</v>
      </c>
      <c r="B60" s="263">
        <v>802</v>
      </c>
      <c r="C60" s="263">
        <v>502</v>
      </c>
      <c r="D60" s="263">
        <v>300</v>
      </c>
      <c r="E60" s="263"/>
      <c r="F60" s="263">
        <v>110</v>
      </c>
      <c r="G60" s="263">
        <v>78</v>
      </c>
      <c r="H60" s="263">
        <v>32</v>
      </c>
      <c r="I60" s="263"/>
      <c r="J60" s="263">
        <v>142</v>
      </c>
      <c r="K60" s="263">
        <v>84</v>
      </c>
      <c r="L60" s="263">
        <v>58</v>
      </c>
      <c r="M60" s="263"/>
      <c r="N60" s="263">
        <v>130</v>
      </c>
      <c r="O60" s="263">
        <v>88</v>
      </c>
      <c r="P60" s="263">
        <v>42</v>
      </c>
      <c r="Q60" s="263"/>
      <c r="R60" s="263">
        <v>253</v>
      </c>
      <c r="S60" s="263">
        <v>154</v>
      </c>
      <c r="T60" s="263">
        <v>99</v>
      </c>
      <c r="U60" s="263"/>
      <c r="V60" s="263">
        <v>167</v>
      </c>
      <c r="W60" s="263">
        <v>98</v>
      </c>
      <c r="X60" s="263">
        <v>69</v>
      </c>
      <c r="Y60" s="118"/>
      <c r="Z60" s="118">
        <v>0</v>
      </c>
      <c r="AA60" s="118">
        <v>0</v>
      </c>
      <c r="AB60" s="118">
        <v>0</v>
      </c>
      <c r="AD60" s="107" t="s">
        <v>84</v>
      </c>
      <c r="AE60" s="125">
        <f t="shared" si="40"/>
        <v>30.082520630157539</v>
      </c>
      <c r="AF60" s="125">
        <f t="shared" si="41"/>
        <v>36.297903109182933</v>
      </c>
      <c r="AG60" s="125">
        <f t="shared" si="42"/>
        <v>23.38269680436477</v>
      </c>
      <c r="AH60" s="149"/>
      <c r="AI60" s="125">
        <f t="shared" si="43"/>
        <v>36.544850498338874</v>
      </c>
      <c r="AJ60" s="125">
        <f t="shared" si="44"/>
        <v>44.827586206896555</v>
      </c>
      <c r="AK60" s="125">
        <f t="shared" si="45"/>
        <v>25.196850393700785</v>
      </c>
      <c r="AL60" s="165"/>
      <c r="AM60" s="125">
        <f t="shared" si="46"/>
        <v>33.411764705882355</v>
      </c>
      <c r="AN60" s="125">
        <f t="shared" si="47"/>
        <v>38.181818181818187</v>
      </c>
      <c r="AO60" s="125">
        <f t="shared" si="48"/>
        <v>28.292682926829265</v>
      </c>
      <c r="AP60" s="165"/>
      <c r="AQ60" s="125">
        <f t="shared" si="49"/>
        <v>26.915113871635612</v>
      </c>
      <c r="AR60" s="125">
        <f t="shared" si="50"/>
        <v>33.460076045627375</v>
      </c>
      <c r="AS60" s="125">
        <f t="shared" si="51"/>
        <v>19.090909090909093</v>
      </c>
      <c r="AT60" s="165"/>
      <c r="AU60" s="125">
        <f t="shared" si="52"/>
        <v>38.803680981595093</v>
      </c>
      <c r="AV60" s="125">
        <f t="shared" si="53"/>
        <v>46.808510638297875</v>
      </c>
      <c r="AW60" s="125">
        <f t="shared" si="54"/>
        <v>30.650154798761609</v>
      </c>
      <c r="AX60" s="165"/>
      <c r="AY60" s="125">
        <f t="shared" si="55"/>
        <v>20.745341614906831</v>
      </c>
      <c r="AZ60" s="125">
        <f t="shared" si="56"/>
        <v>24.685138539042821</v>
      </c>
      <c r="BA60" s="125">
        <f t="shared" si="57"/>
        <v>16.911764705882355</v>
      </c>
      <c r="BB60" s="149"/>
      <c r="BC60" s="225">
        <v>0</v>
      </c>
      <c r="BD60" s="225">
        <v>0</v>
      </c>
      <c r="BE60" s="225">
        <v>0</v>
      </c>
    </row>
    <row r="61" spans="1:62" ht="15" customHeight="1" x14ac:dyDescent="0.2">
      <c r="A61" s="107" t="s">
        <v>86</v>
      </c>
      <c r="B61" s="263">
        <v>747</v>
      </c>
      <c r="C61" s="263">
        <v>386</v>
      </c>
      <c r="D61" s="263">
        <v>361</v>
      </c>
      <c r="E61" s="263"/>
      <c r="F61" s="263">
        <v>181</v>
      </c>
      <c r="G61" s="263">
        <v>107</v>
      </c>
      <c r="H61" s="263">
        <v>74</v>
      </c>
      <c r="I61" s="263"/>
      <c r="J61" s="263">
        <v>198</v>
      </c>
      <c r="K61" s="263">
        <v>100</v>
      </c>
      <c r="L61" s="263">
        <v>98</v>
      </c>
      <c r="M61" s="263"/>
      <c r="N61" s="263">
        <v>113</v>
      </c>
      <c r="O61" s="263">
        <v>62</v>
      </c>
      <c r="P61" s="263">
        <v>51</v>
      </c>
      <c r="Q61" s="263"/>
      <c r="R61" s="263">
        <v>151</v>
      </c>
      <c r="S61" s="263">
        <v>70</v>
      </c>
      <c r="T61" s="263">
        <v>81</v>
      </c>
      <c r="U61" s="263"/>
      <c r="V61" s="263">
        <v>104</v>
      </c>
      <c r="W61" s="263">
        <v>47</v>
      </c>
      <c r="X61" s="263">
        <v>57</v>
      </c>
      <c r="Y61" s="118"/>
      <c r="Z61" s="118">
        <v>0</v>
      </c>
      <c r="AA61" s="118">
        <v>0</v>
      </c>
      <c r="AB61" s="118">
        <v>0</v>
      </c>
      <c r="AD61" s="107" t="s">
        <v>86</v>
      </c>
      <c r="AE61" s="125">
        <f t="shared" si="40"/>
        <v>39.150943396226417</v>
      </c>
      <c r="AF61" s="125">
        <f t="shared" si="41"/>
        <v>42.841287458379576</v>
      </c>
      <c r="AG61" s="125">
        <f t="shared" si="42"/>
        <v>35.849056603773583</v>
      </c>
      <c r="AH61" s="149"/>
      <c r="AI61" s="125">
        <f t="shared" si="43"/>
        <v>53.550295857988161</v>
      </c>
      <c r="AJ61" s="125">
        <f t="shared" si="44"/>
        <v>59.77653631284916</v>
      </c>
      <c r="AK61" s="125">
        <f t="shared" si="45"/>
        <v>46.540880503144656</v>
      </c>
      <c r="AL61" s="165"/>
      <c r="AM61" s="125">
        <f t="shared" si="46"/>
        <v>50.253807106598977</v>
      </c>
      <c r="AN61" s="125">
        <f t="shared" si="47"/>
        <v>55.865921787709496</v>
      </c>
      <c r="AO61" s="125">
        <f t="shared" si="48"/>
        <v>45.581395348837212</v>
      </c>
      <c r="AP61" s="165"/>
      <c r="AQ61" s="125">
        <f t="shared" si="49"/>
        <v>30.706521739130434</v>
      </c>
      <c r="AR61" s="125">
        <f t="shared" si="50"/>
        <v>36.904761904761905</v>
      </c>
      <c r="AS61" s="125">
        <f t="shared" si="51"/>
        <v>25.5</v>
      </c>
      <c r="AT61" s="165"/>
      <c r="AU61" s="125">
        <f t="shared" si="52"/>
        <v>37.100737100737099</v>
      </c>
      <c r="AV61" s="125">
        <f t="shared" si="53"/>
        <v>34.146341463414636</v>
      </c>
      <c r="AW61" s="125">
        <f t="shared" si="54"/>
        <v>40.099009900990104</v>
      </c>
      <c r="AX61" s="165"/>
      <c r="AY61" s="125">
        <f t="shared" si="55"/>
        <v>25.935162094763093</v>
      </c>
      <c r="AZ61" s="125">
        <f t="shared" si="56"/>
        <v>27.647058823529413</v>
      </c>
      <c r="BA61" s="125">
        <f t="shared" si="57"/>
        <v>24.675324675324674</v>
      </c>
      <c r="BB61" s="149"/>
      <c r="BC61" s="225">
        <v>0</v>
      </c>
      <c r="BD61" s="225">
        <v>0</v>
      </c>
      <c r="BE61" s="225">
        <v>0</v>
      </c>
    </row>
    <row r="62" spans="1:62" ht="15" customHeight="1" x14ac:dyDescent="0.2">
      <c r="A62" s="107" t="s">
        <v>87</v>
      </c>
      <c r="B62" s="263">
        <v>660</v>
      </c>
      <c r="C62" s="263">
        <v>391</v>
      </c>
      <c r="D62" s="263">
        <v>269</v>
      </c>
      <c r="E62" s="263"/>
      <c r="F62" s="263">
        <v>48</v>
      </c>
      <c r="G62" s="263">
        <v>32</v>
      </c>
      <c r="H62" s="263">
        <v>16</v>
      </c>
      <c r="I62" s="263"/>
      <c r="J62" s="263">
        <v>100</v>
      </c>
      <c r="K62" s="263">
        <v>61</v>
      </c>
      <c r="L62" s="263">
        <v>39</v>
      </c>
      <c r="M62" s="263"/>
      <c r="N62" s="263">
        <v>147</v>
      </c>
      <c r="O62" s="263">
        <v>96</v>
      </c>
      <c r="P62" s="263">
        <v>51</v>
      </c>
      <c r="Q62" s="263"/>
      <c r="R62" s="263">
        <v>214</v>
      </c>
      <c r="S62" s="263">
        <v>110</v>
      </c>
      <c r="T62" s="263">
        <v>104</v>
      </c>
      <c r="U62" s="263"/>
      <c r="V62" s="263">
        <v>151</v>
      </c>
      <c r="W62" s="263">
        <v>92</v>
      </c>
      <c r="X62" s="263">
        <v>59</v>
      </c>
      <c r="Y62" s="118"/>
      <c r="Z62" s="118">
        <v>0</v>
      </c>
      <c r="AA62" s="118">
        <v>0</v>
      </c>
      <c r="AB62" s="118">
        <v>0</v>
      </c>
      <c r="AD62" s="107" t="s">
        <v>87</v>
      </c>
      <c r="AE62" s="125">
        <f t="shared" si="40"/>
        <v>31.533683707596751</v>
      </c>
      <c r="AF62" s="125">
        <f t="shared" si="41"/>
        <v>36.136783733826249</v>
      </c>
      <c r="AG62" s="125">
        <f t="shared" si="42"/>
        <v>26.607319485657765</v>
      </c>
      <c r="AH62" s="149"/>
      <c r="AI62" s="125">
        <f t="shared" si="43"/>
        <v>22.966507177033492</v>
      </c>
      <c r="AJ62" s="125">
        <f t="shared" si="44"/>
        <v>28.07017543859649</v>
      </c>
      <c r="AK62" s="125">
        <f t="shared" si="45"/>
        <v>16.842105263157894</v>
      </c>
      <c r="AL62" s="165"/>
      <c r="AM62" s="125">
        <f t="shared" si="46"/>
        <v>31.15264797507788</v>
      </c>
      <c r="AN62" s="125">
        <f t="shared" si="47"/>
        <v>34.269662921348313</v>
      </c>
      <c r="AO62" s="125">
        <f t="shared" si="48"/>
        <v>27.27272727272727</v>
      </c>
      <c r="AP62" s="165"/>
      <c r="AQ62" s="125">
        <f t="shared" si="49"/>
        <v>31.0126582278481</v>
      </c>
      <c r="AR62" s="125">
        <f t="shared" si="50"/>
        <v>36.363636363636367</v>
      </c>
      <c r="AS62" s="125">
        <f t="shared" si="51"/>
        <v>24.285714285714285</v>
      </c>
      <c r="AT62" s="165"/>
      <c r="AU62" s="125">
        <f t="shared" si="52"/>
        <v>42.460317460317462</v>
      </c>
      <c r="AV62" s="125">
        <f t="shared" si="53"/>
        <v>41.353383458646611</v>
      </c>
      <c r="AW62" s="125">
        <f t="shared" si="54"/>
        <v>43.69747899159664</v>
      </c>
      <c r="AX62" s="165"/>
      <c r="AY62" s="125">
        <f t="shared" si="55"/>
        <v>25.811965811965816</v>
      </c>
      <c r="AZ62" s="125">
        <f t="shared" si="56"/>
        <v>35.384615384615387</v>
      </c>
      <c r="BA62" s="125">
        <f t="shared" si="57"/>
        <v>18.153846153846153</v>
      </c>
      <c r="BB62" s="149"/>
      <c r="BC62" s="225">
        <v>0</v>
      </c>
      <c r="BD62" s="225">
        <v>0</v>
      </c>
      <c r="BE62" s="225">
        <v>0</v>
      </c>
    </row>
    <row r="63" spans="1:62" ht="15" customHeight="1" x14ac:dyDescent="0.2">
      <c r="A63" s="107" t="s">
        <v>90</v>
      </c>
      <c r="B63" s="263">
        <v>821</v>
      </c>
      <c r="C63" s="263">
        <v>432</v>
      </c>
      <c r="D63" s="263">
        <v>389</v>
      </c>
      <c r="E63" s="263"/>
      <c r="F63" s="263">
        <v>174</v>
      </c>
      <c r="G63" s="263">
        <v>104</v>
      </c>
      <c r="H63" s="263">
        <v>70</v>
      </c>
      <c r="I63" s="263"/>
      <c r="J63" s="263">
        <v>125</v>
      </c>
      <c r="K63" s="263">
        <v>54</v>
      </c>
      <c r="L63" s="263">
        <v>71</v>
      </c>
      <c r="M63" s="263"/>
      <c r="N63" s="263">
        <v>93</v>
      </c>
      <c r="O63" s="263">
        <v>62</v>
      </c>
      <c r="P63" s="263">
        <v>31</v>
      </c>
      <c r="Q63" s="263"/>
      <c r="R63" s="263">
        <v>209</v>
      </c>
      <c r="S63" s="263">
        <v>94</v>
      </c>
      <c r="T63" s="263">
        <v>115</v>
      </c>
      <c r="U63" s="263"/>
      <c r="V63" s="263">
        <v>220</v>
      </c>
      <c r="W63" s="263">
        <v>118</v>
      </c>
      <c r="X63" s="263">
        <v>102</v>
      </c>
      <c r="Y63" s="118"/>
      <c r="Z63" s="118">
        <v>0</v>
      </c>
      <c r="AA63" s="118">
        <v>0</v>
      </c>
      <c r="AB63" s="118">
        <v>0</v>
      </c>
      <c r="AD63" s="107" t="s">
        <v>90</v>
      </c>
      <c r="AE63" s="125">
        <f t="shared" si="40"/>
        <v>28.959435626102291</v>
      </c>
      <c r="AF63" s="125">
        <f t="shared" si="41"/>
        <v>30.813124108416545</v>
      </c>
      <c r="AG63" s="125">
        <f t="shared" si="42"/>
        <v>27.145847871598043</v>
      </c>
      <c r="AH63" s="149"/>
      <c r="AI63" s="125">
        <f t="shared" si="43"/>
        <v>36.477987421383645</v>
      </c>
      <c r="AJ63" s="125">
        <f t="shared" si="44"/>
        <v>42.105263157894733</v>
      </c>
      <c r="AK63" s="125">
        <f t="shared" si="45"/>
        <v>30.434782608695656</v>
      </c>
      <c r="AL63" s="165"/>
      <c r="AM63" s="125">
        <f t="shared" si="46"/>
        <v>23.148148148148149</v>
      </c>
      <c r="AN63" s="125">
        <f t="shared" si="47"/>
        <v>20.532319391634982</v>
      </c>
      <c r="AO63" s="125">
        <f t="shared" si="48"/>
        <v>25.63176895306859</v>
      </c>
      <c r="AP63" s="165"/>
      <c r="AQ63" s="125">
        <f t="shared" si="49"/>
        <v>15.604026845637584</v>
      </c>
      <c r="AR63" s="125">
        <f t="shared" si="50"/>
        <v>21.01694915254237</v>
      </c>
      <c r="AS63" s="125">
        <f t="shared" si="51"/>
        <v>10.299003322259136</v>
      </c>
      <c r="AT63" s="165"/>
      <c r="AU63" s="125">
        <f t="shared" si="52"/>
        <v>33.764135702746366</v>
      </c>
      <c r="AV63" s="125">
        <f t="shared" si="53"/>
        <v>32.525951557093421</v>
      </c>
      <c r="AW63" s="125">
        <f t="shared" si="54"/>
        <v>34.848484848484851</v>
      </c>
      <c r="AX63" s="165"/>
      <c r="AY63" s="125">
        <f t="shared" si="55"/>
        <v>36.484245439469319</v>
      </c>
      <c r="AZ63" s="125">
        <f t="shared" si="56"/>
        <v>38.311688311688314</v>
      </c>
      <c r="BA63" s="125">
        <f t="shared" si="57"/>
        <v>34.576271186440678</v>
      </c>
      <c r="BB63" s="149"/>
      <c r="BC63" s="225">
        <v>0</v>
      </c>
      <c r="BD63" s="225">
        <v>0</v>
      </c>
      <c r="BE63" s="225">
        <v>0</v>
      </c>
    </row>
    <row r="64" spans="1:62" ht="15" customHeight="1" x14ac:dyDescent="0.2">
      <c r="A64" s="107" t="s">
        <v>91</v>
      </c>
      <c r="B64" s="263">
        <v>97</v>
      </c>
      <c r="C64" s="263">
        <v>53</v>
      </c>
      <c r="D64" s="263">
        <v>44</v>
      </c>
      <c r="E64" s="263"/>
      <c r="F64" s="263">
        <v>17</v>
      </c>
      <c r="G64" s="263">
        <v>8</v>
      </c>
      <c r="H64" s="263">
        <v>9</v>
      </c>
      <c r="I64" s="263"/>
      <c r="J64" s="263">
        <v>19</v>
      </c>
      <c r="K64" s="263">
        <v>10</v>
      </c>
      <c r="L64" s="263">
        <v>9</v>
      </c>
      <c r="M64" s="263"/>
      <c r="N64" s="263">
        <v>23</v>
      </c>
      <c r="O64" s="263">
        <v>13</v>
      </c>
      <c r="P64" s="263">
        <v>10</v>
      </c>
      <c r="Q64" s="263"/>
      <c r="R64" s="263">
        <v>27</v>
      </c>
      <c r="S64" s="263">
        <v>16</v>
      </c>
      <c r="T64" s="263">
        <v>11</v>
      </c>
      <c r="U64" s="263"/>
      <c r="V64" s="263">
        <v>11</v>
      </c>
      <c r="W64" s="263">
        <v>6</v>
      </c>
      <c r="X64" s="263">
        <v>5</v>
      </c>
      <c r="Y64" s="118"/>
      <c r="Z64" s="118">
        <v>0</v>
      </c>
      <c r="AA64" s="118">
        <v>0</v>
      </c>
      <c r="AB64" s="118">
        <v>0</v>
      </c>
      <c r="AD64" s="107" t="s">
        <v>91</v>
      </c>
      <c r="AE64" s="125">
        <f t="shared" si="40"/>
        <v>15.645161290322582</v>
      </c>
      <c r="AF64" s="125">
        <f t="shared" si="41"/>
        <v>16.5625</v>
      </c>
      <c r="AG64" s="125">
        <f t="shared" si="42"/>
        <v>14.666666666666666</v>
      </c>
      <c r="AH64" s="149"/>
      <c r="AI64" s="125">
        <f t="shared" si="43"/>
        <v>22.666666666666664</v>
      </c>
      <c r="AJ64" s="125">
        <f t="shared" si="44"/>
        <v>22.222222222222221</v>
      </c>
      <c r="AK64" s="125">
        <f t="shared" si="45"/>
        <v>23.076923076923077</v>
      </c>
      <c r="AL64" s="165"/>
      <c r="AM64" s="125">
        <f t="shared" si="46"/>
        <v>17.272727272727273</v>
      </c>
      <c r="AN64" s="125">
        <f t="shared" si="47"/>
        <v>16.666666666666664</v>
      </c>
      <c r="AO64" s="125">
        <f t="shared" si="48"/>
        <v>18</v>
      </c>
      <c r="AP64" s="165"/>
      <c r="AQ64" s="125">
        <f t="shared" si="49"/>
        <v>19.166666666666668</v>
      </c>
      <c r="AR64" s="125">
        <f t="shared" si="50"/>
        <v>19.117647058823529</v>
      </c>
      <c r="AS64" s="125">
        <f t="shared" si="51"/>
        <v>19.230769230769234</v>
      </c>
      <c r="AT64" s="165"/>
      <c r="AU64" s="125">
        <f t="shared" si="52"/>
        <v>17.307692307692307</v>
      </c>
      <c r="AV64" s="125">
        <f t="shared" si="53"/>
        <v>18.604651162790699</v>
      </c>
      <c r="AW64" s="125">
        <f t="shared" si="54"/>
        <v>15.714285714285714</v>
      </c>
      <c r="AX64" s="165"/>
      <c r="AY64" s="125">
        <f t="shared" si="55"/>
        <v>6.9182389937106921</v>
      </c>
      <c r="AZ64" s="125">
        <f t="shared" si="56"/>
        <v>8.5714285714285712</v>
      </c>
      <c r="BA64" s="125">
        <f t="shared" si="57"/>
        <v>5.6179775280898872</v>
      </c>
      <c r="BB64" s="149"/>
      <c r="BC64" s="225">
        <v>0</v>
      </c>
      <c r="BD64" s="225">
        <v>0</v>
      </c>
      <c r="BE64" s="225">
        <v>0</v>
      </c>
    </row>
    <row r="65" spans="1:62" ht="15" customHeight="1" x14ac:dyDescent="0.2">
      <c r="A65" s="107" t="s">
        <v>92</v>
      </c>
      <c r="B65" s="263">
        <v>543</v>
      </c>
      <c r="C65" s="263">
        <v>283</v>
      </c>
      <c r="D65" s="263">
        <v>260</v>
      </c>
      <c r="E65" s="263"/>
      <c r="F65" s="263">
        <v>63</v>
      </c>
      <c r="G65" s="263">
        <v>25</v>
      </c>
      <c r="H65" s="263">
        <v>38</v>
      </c>
      <c r="I65" s="263"/>
      <c r="J65" s="263">
        <v>147</v>
      </c>
      <c r="K65" s="263">
        <v>89</v>
      </c>
      <c r="L65" s="263">
        <v>58</v>
      </c>
      <c r="M65" s="263"/>
      <c r="N65" s="263">
        <v>129</v>
      </c>
      <c r="O65" s="263">
        <v>68</v>
      </c>
      <c r="P65" s="263">
        <v>61</v>
      </c>
      <c r="Q65" s="263"/>
      <c r="R65" s="263">
        <v>114</v>
      </c>
      <c r="S65" s="263">
        <v>61</v>
      </c>
      <c r="T65" s="263">
        <v>53</v>
      </c>
      <c r="U65" s="263"/>
      <c r="V65" s="263">
        <v>90</v>
      </c>
      <c r="W65" s="263">
        <v>40</v>
      </c>
      <c r="X65" s="263">
        <v>50</v>
      </c>
      <c r="Y65" s="118"/>
      <c r="Z65" s="118">
        <v>0</v>
      </c>
      <c r="AA65" s="118">
        <v>0</v>
      </c>
      <c r="AB65" s="118">
        <v>0</v>
      </c>
      <c r="AD65" s="107" t="s">
        <v>92</v>
      </c>
      <c r="AE65" s="125">
        <f t="shared" si="40"/>
        <v>35.606557377049178</v>
      </c>
      <c r="AF65" s="125">
        <f t="shared" si="41"/>
        <v>44.566929133858267</v>
      </c>
      <c r="AG65" s="125">
        <f t="shared" si="42"/>
        <v>29.213483146067414</v>
      </c>
      <c r="AH65" s="149"/>
      <c r="AI65" s="125">
        <f t="shared" si="43"/>
        <v>33.157894736842103</v>
      </c>
      <c r="AJ65" s="125">
        <f t="shared" si="44"/>
        <v>31.645569620253166</v>
      </c>
      <c r="AK65" s="125">
        <f t="shared" si="45"/>
        <v>34.234234234234236</v>
      </c>
      <c r="AL65" s="165"/>
      <c r="AM65" s="125">
        <f t="shared" si="46"/>
        <v>45.9375</v>
      </c>
      <c r="AN65" s="125">
        <f t="shared" si="47"/>
        <v>57.051282051282051</v>
      </c>
      <c r="AO65" s="125">
        <f t="shared" si="48"/>
        <v>35.365853658536587</v>
      </c>
      <c r="AP65" s="165"/>
      <c r="AQ65" s="125">
        <f t="shared" si="49"/>
        <v>35.14986376021799</v>
      </c>
      <c r="AR65" s="125">
        <f t="shared" si="50"/>
        <v>43.312101910828027</v>
      </c>
      <c r="AS65" s="125">
        <f t="shared" si="51"/>
        <v>29.047619047619051</v>
      </c>
      <c r="AT65" s="165"/>
      <c r="AU65" s="125">
        <f t="shared" si="52"/>
        <v>35.849056603773583</v>
      </c>
      <c r="AV65" s="125">
        <f t="shared" si="53"/>
        <v>49.193548387096776</v>
      </c>
      <c r="AW65" s="125">
        <f t="shared" si="54"/>
        <v>27.319587628865978</v>
      </c>
      <c r="AX65" s="165"/>
      <c r="AY65" s="125">
        <f t="shared" si="55"/>
        <v>27.27272727272727</v>
      </c>
      <c r="AZ65" s="125">
        <f t="shared" si="56"/>
        <v>33.613445378151262</v>
      </c>
      <c r="BA65" s="125">
        <f t="shared" si="57"/>
        <v>23.696682464454977</v>
      </c>
      <c r="BB65" s="149"/>
      <c r="BC65" s="225">
        <v>0</v>
      </c>
      <c r="BD65" s="225">
        <v>0</v>
      </c>
      <c r="BE65" s="225">
        <v>0</v>
      </c>
    </row>
    <row r="66" spans="1:62" ht="15" customHeight="1" x14ac:dyDescent="0.2">
      <c r="A66" s="107" t="s">
        <v>149</v>
      </c>
      <c r="B66" s="263">
        <v>461</v>
      </c>
      <c r="C66" s="263">
        <v>229</v>
      </c>
      <c r="D66" s="263">
        <v>232</v>
      </c>
      <c r="E66" s="263"/>
      <c r="F66" s="263">
        <v>41</v>
      </c>
      <c r="G66" s="263">
        <v>21</v>
      </c>
      <c r="H66" s="263">
        <v>20</v>
      </c>
      <c r="I66" s="263"/>
      <c r="J66" s="263">
        <v>70</v>
      </c>
      <c r="K66" s="263">
        <v>36</v>
      </c>
      <c r="L66" s="263">
        <v>34</v>
      </c>
      <c r="M66" s="263"/>
      <c r="N66" s="263">
        <v>105</v>
      </c>
      <c r="O66" s="263">
        <v>54</v>
      </c>
      <c r="P66" s="263">
        <v>51</v>
      </c>
      <c r="Q66" s="263"/>
      <c r="R66" s="263">
        <v>156</v>
      </c>
      <c r="S66" s="263">
        <v>64</v>
      </c>
      <c r="T66" s="263">
        <v>92</v>
      </c>
      <c r="U66" s="263"/>
      <c r="V66" s="263">
        <v>89</v>
      </c>
      <c r="W66" s="263">
        <v>54</v>
      </c>
      <c r="X66" s="263">
        <v>35</v>
      </c>
      <c r="Y66" s="118"/>
      <c r="Z66" s="118">
        <v>0</v>
      </c>
      <c r="AA66" s="118">
        <v>0</v>
      </c>
      <c r="AB66" s="118">
        <v>0</v>
      </c>
      <c r="AD66" s="107" t="s">
        <v>149</v>
      </c>
      <c r="AE66" s="125">
        <f t="shared" si="40"/>
        <v>31.947331947331946</v>
      </c>
      <c r="AF66" s="125">
        <f t="shared" si="41"/>
        <v>35.285053929121723</v>
      </c>
      <c r="AG66" s="125">
        <f t="shared" si="42"/>
        <v>29.219143576826195</v>
      </c>
      <c r="AH66" s="149"/>
      <c r="AI66" s="125">
        <f t="shared" si="43"/>
        <v>27.152317880794701</v>
      </c>
      <c r="AJ66" s="125">
        <f t="shared" si="44"/>
        <v>33.333333333333329</v>
      </c>
      <c r="AK66" s="125">
        <f t="shared" si="45"/>
        <v>22.727272727272727</v>
      </c>
      <c r="AL66" s="165"/>
      <c r="AM66" s="125">
        <f t="shared" si="46"/>
        <v>33.333333333333329</v>
      </c>
      <c r="AN66" s="125">
        <f t="shared" si="47"/>
        <v>34.615384615384613</v>
      </c>
      <c r="AO66" s="125">
        <f t="shared" si="48"/>
        <v>32.075471698113205</v>
      </c>
      <c r="AP66" s="165"/>
      <c r="AQ66" s="125">
        <f t="shared" si="49"/>
        <v>35</v>
      </c>
      <c r="AR66" s="125">
        <f t="shared" si="50"/>
        <v>37.5</v>
      </c>
      <c r="AS66" s="125">
        <f t="shared" si="51"/>
        <v>32.692307692307693</v>
      </c>
      <c r="AT66" s="165"/>
      <c r="AU66" s="125">
        <f t="shared" si="52"/>
        <v>40.206185567010309</v>
      </c>
      <c r="AV66" s="125">
        <f t="shared" si="53"/>
        <v>40.506329113924053</v>
      </c>
      <c r="AW66" s="125">
        <f t="shared" si="54"/>
        <v>40</v>
      </c>
      <c r="AX66" s="165"/>
      <c r="AY66" s="125">
        <f t="shared" si="55"/>
        <v>22.588832487309645</v>
      </c>
      <c r="AZ66" s="125">
        <f t="shared" si="56"/>
        <v>30</v>
      </c>
      <c r="BA66" s="125">
        <f t="shared" si="57"/>
        <v>16.355140186915886</v>
      </c>
      <c r="BB66" s="149"/>
      <c r="BC66" s="225">
        <v>0</v>
      </c>
      <c r="BD66" s="225">
        <v>0</v>
      </c>
      <c r="BE66" s="225">
        <v>0</v>
      </c>
    </row>
    <row r="67" spans="1:62" ht="15" customHeight="1" x14ac:dyDescent="0.2">
      <c r="A67" s="153" t="s">
        <v>94</v>
      </c>
      <c r="B67" s="263">
        <v>430</v>
      </c>
      <c r="C67" s="263">
        <v>206</v>
      </c>
      <c r="D67" s="263">
        <v>224</v>
      </c>
      <c r="E67" s="263"/>
      <c r="F67" s="263">
        <v>59</v>
      </c>
      <c r="G67" s="263">
        <v>36</v>
      </c>
      <c r="H67" s="263">
        <v>23</v>
      </c>
      <c r="I67" s="263"/>
      <c r="J67" s="263">
        <v>78</v>
      </c>
      <c r="K67" s="263">
        <v>43</v>
      </c>
      <c r="L67" s="263">
        <v>35</v>
      </c>
      <c r="M67" s="263"/>
      <c r="N67" s="263">
        <v>101</v>
      </c>
      <c r="O67" s="263">
        <v>44</v>
      </c>
      <c r="P67" s="263">
        <v>57</v>
      </c>
      <c r="Q67" s="263"/>
      <c r="R67" s="263">
        <v>126</v>
      </c>
      <c r="S67" s="263">
        <v>54</v>
      </c>
      <c r="T67" s="263">
        <v>72</v>
      </c>
      <c r="U67" s="263"/>
      <c r="V67" s="263">
        <v>66</v>
      </c>
      <c r="W67" s="263">
        <v>29</v>
      </c>
      <c r="X67" s="263">
        <v>37</v>
      </c>
      <c r="Y67" s="118"/>
      <c r="Z67" s="118">
        <v>0</v>
      </c>
      <c r="AA67" s="118">
        <v>0</v>
      </c>
      <c r="AB67" s="118">
        <v>0</v>
      </c>
      <c r="AD67" s="153" t="s">
        <v>94</v>
      </c>
      <c r="AE67" s="125">
        <f t="shared" si="40"/>
        <v>30.410183875530411</v>
      </c>
      <c r="AF67" s="125">
        <f t="shared" si="41"/>
        <v>36.203866432337435</v>
      </c>
      <c r="AG67" s="125">
        <f t="shared" si="42"/>
        <v>26.508875739644971</v>
      </c>
      <c r="AH67" s="149"/>
      <c r="AI67" s="125">
        <f t="shared" si="43"/>
        <v>29.797979797979796</v>
      </c>
      <c r="AJ67" s="125">
        <f t="shared" si="44"/>
        <v>40.909090909090914</v>
      </c>
      <c r="AK67" s="125">
        <f t="shared" si="45"/>
        <v>20.909090909090907</v>
      </c>
      <c r="AL67" s="165"/>
      <c r="AM67" s="125">
        <f t="shared" si="46"/>
        <v>27.561837455830389</v>
      </c>
      <c r="AN67" s="125">
        <f t="shared" si="47"/>
        <v>36.752136752136757</v>
      </c>
      <c r="AO67" s="125">
        <f t="shared" si="48"/>
        <v>21.084337349397593</v>
      </c>
      <c r="AP67" s="165"/>
      <c r="AQ67" s="125">
        <f t="shared" si="49"/>
        <v>38.549618320610683</v>
      </c>
      <c r="AR67" s="125">
        <f t="shared" si="50"/>
        <v>43.564356435643568</v>
      </c>
      <c r="AS67" s="125">
        <f t="shared" si="51"/>
        <v>35.403726708074537</v>
      </c>
      <c r="AT67" s="165"/>
      <c r="AU67" s="125">
        <f t="shared" si="52"/>
        <v>38.181818181818187</v>
      </c>
      <c r="AV67" s="125">
        <f t="shared" si="53"/>
        <v>38.571428571428577</v>
      </c>
      <c r="AW67" s="125">
        <f t="shared" si="54"/>
        <v>37.894736842105267</v>
      </c>
      <c r="AX67" s="165"/>
      <c r="AY67" s="125">
        <f t="shared" si="55"/>
        <v>19.35483870967742</v>
      </c>
      <c r="AZ67" s="125">
        <f t="shared" si="56"/>
        <v>23.577235772357724</v>
      </c>
      <c r="BA67" s="125">
        <f t="shared" si="57"/>
        <v>16.972477064220186</v>
      </c>
      <c r="BB67" s="149"/>
      <c r="BC67" s="225">
        <v>0</v>
      </c>
      <c r="BD67" s="225">
        <v>0</v>
      </c>
      <c r="BE67" s="225">
        <v>0</v>
      </c>
    </row>
    <row r="68" spans="1:62" ht="15" customHeight="1" x14ac:dyDescent="0.2">
      <c r="A68" s="107" t="s">
        <v>95</v>
      </c>
      <c r="B68" s="263">
        <v>48</v>
      </c>
      <c r="C68" s="263">
        <v>31</v>
      </c>
      <c r="D68" s="263">
        <v>17</v>
      </c>
      <c r="E68" s="263"/>
      <c r="F68" s="263">
        <v>7</v>
      </c>
      <c r="G68" s="263">
        <v>6</v>
      </c>
      <c r="H68" s="263">
        <v>1</v>
      </c>
      <c r="I68" s="263"/>
      <c r="J68" s="263">
        <v>12</v>
      </c>
      <c r="K68" s="263">
        <v>6</v>
      </c>
      <c r="L68" s="263">
        <v>6</v>
      </c>
      <c r="M68" s="263"/>
      <c r="N68" s="263">
        <v>7</v>
      </c>
      <c r="O68" s="263">
        <v>7</v>
      </c>
      <c r="P68" s="263">
        <v>0</v>
      </c>
      <c r="Q68" s="263"/>
      <c r="R68" s="263">
        <v>15</v>
      </c>
      <c r="S68" s="263">
        <v>8</v>
      </c>
      <c r="T68" s="263">
        <v>7</v>
      </c>
      <c r="U68" s="263"/>
      <c r="V68" s="263">
        <v>7</v>
      </c>
      <c r="W68" s="263">
        <v>4</v>
      </c>
      <c r="X68" s="263">
        <v>3</v>
      </c>
      <c r="Y68" s="118"/>
      <c r="Z68" s="118">
        <v>0</v>
      </c>
      <c r="AA68" s="118">
        <v>0</v>
      </c>
      <c r="AB68" s="118">
        <v>0</v>
      </c>
      <c r="AD68" s="107" t="s">
        <v>95</v>
      </c>
      <c r="AE68" s="125">
        <f t="shared" si="40"/>
        <v>21.818181818181817</v>
      </c>
      <c r="AF68" s="125">
        <f t="shared" si="41"/>
        <v>27.678571428571431</v>
      </c>
      <c r="AG68" s="125">
        <f t="shared" si="42"/>
        <v>15.74074074074074</v>
      </c>
      <c r="AH68" s="149"/>
      <c r="AI68" s="125">
        <f t="shared" si="43"/>
        <v>41.17647058823529</v>
      </c>
      <c r="AJ68" s="125">
        <f t="shared" si="44"/>
        <v>54.54545454545454</v>
      </c>
      <c r="AK68" s="125">
        <f t="shared" si="45"/>
        <v>16.666666666666664</v>
      </c>
      <c r="AL68" s="165"/>
      <c r="AM68" s="125">
        <f t="shared" si="46"/>
        <v>38.70967741935484</v>
      </c>
      <c r="AN68" s="125">
        <f t="shared" si="47"/>
        <v>35.294117647058826</v>
      </c>
      <c r="AO68" s="125">
        <f t="shared" si="48"/>
        <v>42.857142857142854</v>
      </c>
      <c r="AP68" s="165"/>
      <c r="AQ68" s="125">
        <f t="shared" si="49"/>
        <v>18.918918918918919</v>
      </c>
      <c r="AR68" s="125">
        <f t="shared" si="50"/>
        <v>36.84210526315789</v>
      </c>
      <c r="AS68" s="125">
        <f t="shared" si="51"/>
        <v>0</v>
      </c>
      <c r="AT68" s="165"/>
      <c r="AU68" s="125">
        <f t="shared" si="52"/>
        <v>29.411764705882355</v>
      </c>
      <c r="AV68" s="125">
        <f t="shared" si="53"/>
        <v>40</v>
      </c>
      <c r="AW68" s="125">
        <f t="shared" si="54"/>
        <v>22.58064516129032</v>
      </c>
      <c r="AX68" s="165"/>
      <c r="AY68" s="125">
        <f t="shared" si="55"/>
        <v>8.3333333333333321</v>
      </c>
      <c r="AZ68" s="125">
        <f t="shared" si="56"/>
        <v>8.8888888888888893</v>
      </c>
      <c r="BA68" s="125">
        <f t="shared" si="57"/>
        <v>7.6923076923076925</v>
      </c>
      <c r="BB68" s="149"/>
      <c r="BC68" s="225">
        <v>0</v>
      </c>
      <c r="BD68" s="225">
        <v>0</v>
      </c>
      <c r="BE68" s="225">
        <v>0</v>
      </c>
    </row>
    <row r="69" spans="1:62" ht="15" customHeight="1" x14ac:dyDescent="0.2">
      <c r="A69" s="107" t="s">
        <v>96</v>
      </c>
      <c r="B69" s="263">
        <v>19</v>
      </c>
      <c r="C69" s="263">
        <v>12</v>
      </c>
      <c r="D69" s="263">
        <v>7</v>
      </c>
      <c r="E69" s="263"/>
      <c r="F69" s="263">
        <v>0</v>
      </c>
      <c r="G69" s="263">
        <v>0</v>
      </c>
      <c r="H69" s="263">
        <v>0</v>
      </c>
      <c r="I69" s="263"/>
      <c r="J69" s="263">
        <v>1</v>
      </c>
      <c r="K69" s="263">
        <v>0</v>
      </c>
      <c r="L69" s="263">
        <v>1</v>
      </c>
      <c r="M69" s="263"/>
      <c r="N69" s="263">
        <v>4</v>
      </c>
      <c r="O69" s="263">
        <v>4</v>
      </c>
      <c r="P69" s="263">
        <v>0</v>
      </c>
      <c r="Q69" s="263"/>
      <c r="R69" s="263">
        <v>12</v>
      </c>
      <c r="S69" s="263">
        <v>7</v>
      </c>
      <c r="T69" s="263">
        <v>5</v>
      </c>
      <c r="U69" s="263"/>
      <c r="V69" s="263">
        <v>2</v>
      </c>
      <c r="W69" s="263">
        <v>1</v>
      </c>
      <c r="X69" s="263">
        <v>1</v>
      </c>
      <c r="Y69" s="118"/>
      <c r="Z69" s="118">
        <v>0</v>
      </c>
      <c r="AA69" s="118">
        <v>0</v>
      </c>
      <c r="AB69" s="118">
        <v>0</v>
      </c>
      <c r="AD69" s="107" t="s">
        <v>96</v>
      </c>
      <c r="AE69" s="125">
        <f t="shared" si="40"/>
        <v>11.728395061728394</v>
      </c>
      <c r="AF69" s="125">
        <f t="shared" si="41"/>
        <v>19.047619047619047</v>
      </c>
      <c r="AG69" s="125">
        <f t="shared" si="42"/>
        <v>7.0707070707070701</v>
      </c>
      <c r="AH69" s="149"/>
      <c r="AI69" s="125">
        <f t="shared" si="43"/>
        <v>0</v>
      </c>
      <c r="AJ69" s="125">
        <f t="shared" si="44"/>
        <v>0</v>
      </c>
      <c r="AK69" s="125">
        <f t="shared" si="45"/>
        <v>0</v>
      </c>
      <c r="AL69" s="165"/>
      <c r="AM69" s="125">
        <f t="shared" si="46"/>
        <v>3.8461538461538463</v>
      </c>
      <c r="AN69" s="125">
        <f t="shared" si="47"/>
        <v>0</v>
      </c>
      <c r="AO69" s="125">
        <f t="shared" si="48"/>
        <v>5.5555555555555554</v>
      </c>
      <c r="AP69" s="165"/>
      <c r="AQ69" s="125">
        <f t="shared" si="49"/>
        <v>16.666666666666664</v>
      </c>
      <c r="AR69" s="125">
        <f t="shared" si="50"/>
        <v>40</v>
      </c>
      <c r="AS69" s="125">
        <f t="shared" si="51"/>
        <v>0</v>
      </c>
      <c r="AT69" s="165"/>
      <c r="AU69" s="125">
        <f t="shared" si="52"/>
        <v>26.086956521739129</v>
      </c>
      <c r="AV69" s="125">
        <f t="shared" si="53"/>
        <v>38.888888888888893</v>
      </c>
      <c r="AW69" s="125">
        <f t="shared" si="54"/>
        <v>17.857142857142858</v>
      </c>
      <c r="AX69" s="165"/>
      <c r="AY69" s="125">
        <f t="shared" si="55"/>
        <v>3.7735849056603774</v>
      </c>
      <c r="AZ69" s="125">
        <f t="shared" si="56"/>
        <v>4.7619047619047619</v>
      </c>
      <c r="BA69" s="125">
        <f t="shared" si="57"/>
        <v>3.125</v>
      </c>
      <c r="BB69" s="149"/>
      <c r="BC69" s="225">
        <v>0</v>
      </c>
      <c r="BD69" s="225">
        <v>0</v>
      </c>
      <c r="BE69" s="225">
        <v>0</v>
      </c>
    </row>
    <row r="70" spans="1:62" ht="15" customHeight="1" x14ac:dyDescent="0.2">
      <c r="A70" s="107" t="s">
        <v>97</v>
      </c>
      <c r="B70" s="263">
        <v>272</v>
      </c>
      <c r="C70" s="263">
        <v>113</v>
      </c>
      <c r="D70" s="263">
        <v>159</v>
      </c>
      <c r="E70" s="263"/>
      <c r="F70" s="263">
        <v>58</v>
      </c>
      <c r="G70" s="263">
        <v>33</v>
      </c>
      <c r="H70" s="263">
        <v>25</v>
      </c>
      <c r="I70" s="263"/>
      <c r="J70" s="263">
        <v>45</v>
      </c>
      <c r="K70" s="263">
        <v>20</v>
      </c>
      <c r="L70" s="263">
        <v>25</v>
      </c>
      <c r="M70" s="263"/>
      <c r="N70" s="263">
        <v>49</v>
      </c>
      <c r="O70" s="263">
        <v>28</v>
      </c>
      <c r="P70" s="263">
        <v>21</v>
      </c>
      <c r="Q70" s="263"/>
      <c r="R70" s="263">
        <v>79</v>
      </c>
      <c r="S70" s="263">
        <v>12</v>
      </c>
      <c r="T70" s="263">
        <v>67</v>
      </c>
      <c r="U70" s="263"/>
      <c r="V70" s="263">
        <v>41</v>
      </c>
      <c r="W70" s="263">
        <v>20</v>
      </c>
      <c r="X70" s="263">
        <v>21</v>
      </c>
      <c r="Y70" s="118"/>
      <c r="Z70" s="118">
        <v>0</v>
      </c>
      <c r="AA70" s="118">
        <v>0</v>
      </c>
      <c r="AB70" s="118">
        <v>0</v>
      </c>
      <c r="AD70" s="107" t="s">
        <v>97</v>
      </c>
      <c r="AE70" s="125">
        <f t="shared" si="40"/>
        <v>35.142118863049092</v>
      </c>
      <c r="AF70" s="125">
        <f t="shared" si="41"/>
        <v>31.043956043956044</v>
      </c>
      <c r="AG70" s="125">
        <f t="shared" si="42"/>
        <v>38.780487804878049</v>
      </c>
      <c r="AH70" s="149"/>
      <c r="AI70" s="125">
        <f t="shared" si="43"/>
        <v>78.378378378378372</v>
      </c>
      <c r="AJ70" s="125">
        <f t="shared" si="44"/>
        <v>80.487804878048792</v>
      </c>
      <c r="AK70" s="125">
        <f t="shared" si="45"/>
        <v>75.757575757575751</v>
      </c>
      <c r="AL70" s="165"/>
      <c r="AM70" s="125">
        <f t="shared" si="46"/>
        <v>41.666666666666671</v>
      </c>
      <c r="AN70" s="125">
        <f t="shared" si="47"/>
        <v>35.087719298245609</v>
      </c>
      <c r="AO70" s="125">
        <f t="shared" si="48"/>
        <v>49.019607843137251</v>
      </c>
      <c r="AP70" s="165"/>
      <c r="AQ70" s="125">
        <f t="shared" si="49"/>
        <v>32.666666666666664</v>
      </c>
      <c r="AR70" s="125">
        <f t="shared" si="50"/>
        <v>43.07692307692308</v>
      </c>
      <c r="AS70" s="125">
        <f t="shared" si="51"/>
        <v>24.705882352941178</v>
      </c>
      <c r="AT70" s="165"/>
      <c r="AU70" s="125">
        <f t="shared" si="52"/>
        <v>37.089201877934272</v>
      </c>
      <c r="AV70" s="125">
        <f t="shared" si="53"/>
        <v>13.953488372093023</v>
      </c>
      <c r="AW70" s="125">
        <f t="shared" si="54"/>
        <v>52.755905511811022</v>
      </c>
      <c r="AX70" s="165"/>
      <c r="AY70" s="125">
        <f t="shared" si="55"/>
        <v>17.903930131004365</v>
      </c>
      <c r="AZ70" s="125">
        <f t="shared" si="56"/>
        <v>17.391304347826086</v>
      </c>
      <c r="BA70" s="125">
        <f t="shared" si="57"/>
        <v>18.421052631578945</v>
      </c>
      <c r="BB70" s="149"/>
      <c r="BC70" s="225">
        <v>0</v>
      </c>
      <c r="BD70" s="225">
        <v>0</v>
      </c>
      <c r="BE70" s="225">
        <v>0</v>
      </c>
    </row>
    <row r="71" spans="1:62" ht="15" customHeight="1" x14ac:dyDescent="0.2">
      <c r="A71" s="107" t="s">
        <v>98</v>
      </c>
      <c r="B71" s="263">
        <v>151</v>
      </c>
      <c r="C71" s="263">
        <v>77</v>
      </c>
      <c r="D71" s="263">
        <v>74</v>
      </c>
      <c r="E71" s="263"/>
      <c r="F71" s="263">
        <v>10</v>
      </c>
      <c r="G71" s="263">
        <v>4</v>
      </c>
      <c r="H71" s="263">
        <v>6</v>
      </c>
      <c r="I71" s="263"/>
      <c r="J71" s="263">
        <v>32</v>
      </c>
      <c r="K71" s="263">
        <v>14</v>
      </c>
      <c r="L71" s="263">
        <v>18</v>
      </c>
      <c r="M71" s="263"/>
      <c r="N71" s="263">
        <v>34</v>
      </c>
      <c r="O71" s="263">
        <v>21</v>
      </c>
      <c r="P71" s="263">
        <v>13</v>
      </c>
      <c r="Q71" s="263"/>
      <c r="R71" s="263">
        <v>46</v>
      </c>
      <c r="S71" s="263">
        <v>26</v>
      </c>
      <c r="T71" s="263">
        <v>20</v>
      </c>
      <c r="U71" s="263"/>
      <c r="V71" s="263">
        <v>29</v>
      </c>
      <c r="W71" s="263">
        <v>12</v>
      </c>
      <c r="X71" s="263">
        <v>17</v>
      </c>
      <c r="Y71" s="118"/>
      <c r="Z71" s="118">
        <v>0</v>
      </c>
      <c r="AA71" s="118">
        <v>0</v>
      </c>
      <c r="AB71" s="118">
        <v>0</v>
      </c>
      <c r="AD71" s="107" t="s">
        <v>98</v>
      </c>
      <c r="AE71" s="125">
        <f t="shared" si="40"/>
        <v>28.652751423149901</v>
      </c>
      <c r="AF71" s="125">
        <f t="shared" si="41"/>
        <v>32.083333333333336</v>
      </c>
      <c r="AG71" s="125">
        <f t="shared" si="42"/>
        <v>25.78397212543554</v>
      </c>
      <c r="AH71" s="149"/>
      <c r="AI71" s="125">
        <f t="shared" si="43"/>
        <v>23.809523809523807</v>
      </c>
      <c r="AJ71" s="125">
        <f t="shared" si="44"/>
        <v>22.222222222222221</v>
      </c>
      <c r="AK71" s="125">
        <f t="shared" si="45"/>
        <v>25</v>
      </c>
      <c r="AL71" s="165"/>
      <c r="AM71" s="125">
        <f t="shared" si="46"/>
        <v>36.781609195402297</v>
      </c>
      <c r="AN71" s="125">
        <f t="shared" si="47"/>
        <v>35.897435897435898</v>
      </c>
      <c r="AO71" s="125">
        <f t="shared" si="48"/>
        <v>37.5</v>
      </c>
      <c r="AP71" s="165"/>
      <c r="AQ71" s="125">
        <f t="shared" si="49"/>
        <v>30.630630630630627</v>
      </c>
      <c r="AR71" s="125">
        <f t="shared" si="50"/>
        <v>40.384615384615387</v>
      </c>
      <c r="AS71" s="125">
        <f t="shared" si="51"/>
        <v>22.033898305084744</v>
      </c>
      <c r="AT71" s="165"/>
      <c r="AU71" s="125">
        <f t="shared" si="52"/>
        <v>33.093525179856115</v>
      </c>
      <c r="AV71" s="125">
        <f t="shared" si="53"/>
        <v>38.805970149253731</v>
      </c>
      <c r="AW71" s="125">
        <f t="shared" si="54"/>
        <v>27.777777777777779</v>
      </c>
      <c r="AX71" s="165"/>
      <c r="AY71" s="125">
        <f t="shared" si="55"/>
        <v>19.594594594594593</v>
      </c>
      <c r="AZ71" s="125">
        <f t="shared" si="56"/>
        <v>18.75</v>
      </c>
      <c r="BA71" s="125">
        <f t="shared" si="57"/>
        <v>20.238095238095237</v>
      </c>
      <c r="BB71" s="149"/>
      <c r="BC71" s="225">
        <v>0</v>
      </c>
      <c r="BD71" s="225">
        <v>0</v>
      </c>
      <c r="BE71" s="225">
        <v>0</v>
      </c>
    </row>
    <row r="72" spans="1:62" ht="15" customHeight="1" x14ac:dyDescent="0.2">
      <c r="A72" s="107" t="s">
        <v>99</v>
      </c>
      <c r="B72" s="263">
        <v>475</v>
      </c>
      <c r="C72" s="263">
        <v>286</v>
      </c>
      <c r="D72" s="263">
        <v>189</v>
      </c>
      <c r="E72" s="263"/>
      <c r="F72" s="263">
        <v>49</v>
      </c>
      <c r="G72" s="263">
        <v>30</v>
      </c>
      <c r="H72" s="263">
        <v>19</v>
      </c>
      <c r="I72" s="263"/>
      <c r="J72" s="263">
        <v>81</v>
      </c>
      <c r="K72" s="263">
        <v>53</v>
      </c>
      <c r="L72" s="263">
        <v>28</v>
      </c>
      <c r="M72" s="263"/>
      <c r="N72" s="263">
        <v>93</v>
      </c>
      <c r="O72" s="263">
        <v>57</v>
      </c>
      <c r="P72" s="263">
        <v>36</v>
      </c>
      <c r="Q72" s="263"/>
      <c r="R72" s="263">
        <v>130</v>
      </c>
      <c r="S72" s="263">
        <v>79</v>
      </c>
      <c r="T72" s="263">
        <v>51</v>
      </c>
      <c r="U72" s="263"/>
      <c r="V72" s="263">
        <v>122</v>
      </c>
      <c r="W72" s="263">
        <v>67</v>
      </c>
      <c r="X72" s="263">
        <v>55</v>
      </c>
      <c r="Y72" s="118"/>
      <c r="Z72" s="118">
        <v>0</v>
      </c>
      <c r="AA72" s="118">
        <v>0</v>
      </c>
      <c r="AB72" s="118">
        <v>0</v>
      </c>
      <c r="AD72" s="107" t="s">
        <v>99</v>
      </c>
      <c r="AE72" s="125">
        <f t="shared" si="40"/>
        <v>21.798990362551628</v>
      </c>
      <c r="AF72" s="125">
        <f t="shared" si="41"/>
        <v>26.359447004608295</v>
      </c>
      <c r="AG72" s="125">
        <f t="shared" si="42"/>
        <v>17.276051188299817</v>
      </c>
      <c r="AH72" s="149"/>
      <c r="AI72" s="125">
        <f t="shared" si="43"/>
        <v>23.671497584541061</v>
      </c>
      <c r="AJ72" s="125">
        <f t="shared" si="44"/>
        <v>30.927835051546392</v>
      </c>
      <c r="AK72" s="125">
        <f t="shared" si="45"/>
        <v>17.272727272727273</v>
      </c>
      <c r="AL72" s="165"/>
      <c r="AM72" s="125">
        <f t="shared" si="46"/>
        <v>24.397590361445783</v>
      </c>
      <c r="AN72" s="125">
        <f t="shared" si="47"/>
        <v>31.360946745562128</v>
      </c>
      <c r="AO72" s="125">
        <f t="shared" si="48"/>
        <v>17.177914110429448</v>
      </c>
      <c r="AP72" s="165"/>
      <c r="AQ72" s="125">
        <f t="shared" si="49"/>
        <v>20.394736842105264</v>
      </c>
      <c r="AR72" s="125">
        <f t="shared" si="50"/>
        <v>24.890829694323145</v>
      </c>
      <c r="AS72" s="125">
        <f t="shared" si="51"/>
        <v>15.859030837004406</v>
      </c>
      <c r="AT72" s="165"/>
      <c r="AU72" s="125">
        <f t="shared" si="52"/>
        <v>25.145067698259187</v>
      </c>
      <c r="AV72" s="125">
        <f t="shared" si="53"/>
        <v>30.038022813688215</v>
      </c>
      <c r="AW72" s="125">
        <f t="shared" si="54"/>
        <v>20.078740157480315</v>
      </c>
      <c r="AX72" s="165"/>
      <c r="AY72" s="125">
        <f t="shared" si="55"/>
        <v>18.290854572713645</v>
      </c>
      <c r="AZ72" s="125">
        <f t="shared" si="56"/>
        <v>20.489296636085626</v>
      </c>
      <c r="BA72" s="125">
        <f t="shared" si="57"/>
        <v>16.176470588235293</v>
      </c>
      <c r="BB72" s="149"/>
      <c r="BC72" s="225">
        <v>0</v>
      </c>
      <c r="BD72" s="225">
        <v>0</v>
      </c>
      <c r="BE72" s="225">
        <v>0</v>
      </c>
    </row>
    <row r="73" spans="1:62" ht="15" customHeight="1" x14ac:dyDescent="0.2">
      <c r="A73" s="107" t="s">
        <v>100</v>
      </c>
      <c r="B73" s="263">
        <v>391</v>
      </c>
      <c r="C73" s="263">
        <v>197</v>
      </c>
      <c r="D73" s="263">
        <v>194</v>
      </c>
      <c r="E73" s="263"/>
      <c r="F73" s="263">
        <v>74</v>
      </c>
      <c r="G73" s="263">
        <v>34</v>
      </c>
      <c r="H73" s="263">
        <v>40</v>
      </c>
      <c r="I73" s="263"/>
      <c r="J73" s="263">
        <v>93</v>
      </c>
      <c r="K73" s="263">
        <v>43</v>
      </c>
      <c r="L73" s="263">
        <v>50</v>
      </c>
      <c r="M73" s="263"/>
      <c r="N73" s="263">
        <v>58</v>
      </c>
      <c r="O73" s="263">
        <v>37</v>
      </c>
      <c r="P73" s="263">
        <v>21</v>
      </c>
      <c r="Q73" s="263"/>
      <c r="R73" s="263">
        <v>87</v>
      </c>
      <c r="S73" s="263">
        <v>42</v>
      </c>
      <c r="T73" s="263">
        <v>45</v>
      </c>
      <c r="U73" s="263"/>
      <c r="V73" s="263">
        <v>79</v>
      </c>
      <c r="W73" s="263">
        <v>41</v>
      </c>
      <c r="X73" s="263">
        <v>38</v>
      </c>
      <c r="Y73" s="118"/>
      <c r="Z73" s="118">
        <v>0</v>
      </c>
      <c r="AA73" s="118">
        <v>0</v>
      </c>
      <c r="AB73" s="118">
        <v>0</v>
      </c>
      <c r="AD73" s="107" t="s">
        <v>100</v>
      </c>
      <c r="AE73" s="125">
        <f t="shared" si="40"/>
        <v>26.329966329966332</v>
      </c>
      <c r="AF73" s="125">
        <f t="shared" si="41"/>
        <v>30.877742946708466</v>
      </c>
      <c r="AG73" s="125">
        <f t="shared" si="42"/>
        <v>22.904368358913814</v>
      </c>
      <c r="AH73" s="149"/>
      <c r="AI73" s="125">
        <f t="shared" si="43"/>
        <v>25.78397212543554</v>
      </c>
      <c r="AJ73" s="125">
        <f t="shared" si="44"/>
        <v>28.099173553719009</v>
      </c>
      <c r="AK73" s="125">
        <f t="shared" si="45"/>
        <v>24.096385542168676</v>
      </c>
      <c r="AL73" s="165"/>
      <c r="AM73" s="125">
        <f t="shared" si="46"/>
        <v>33.81818181818182</v>
      </c>
      <c r="AN73" s="125">
        <f t="shared" si="47"/>
        <v>36.752136752136757</v>
      </c>
      <c r="AO73" s="125">
        <f t="shared" si="48"/>
        <v>31.645569620253166</v>
      </c>
      <c r="AP73" s="165"/>
      <c r="AQ73" s="125">
        <f t="shared" si="49"/>
        <v>19.661016949152543</v>
      </c>
      <c r="AR73" s="125">
        <f t="shared" si="50"/>
        <v>26.811594202898554</v>
      </c>
      <c r="AS73" s="125">
        <f t="shared" si="51"/>
        <v>13.375796178343949</v>
      </c>
      <c r="AT73" s="165"/>
      <c r="AU73" s="125">
        <f t="shared" si="52"/>
        <v>27.27272727272727</v>
      </c>
      <c r="AV73" s="125">
        <f t="shared" si="53"/>
        <v>34.146341463414636</v>
      </c>
      <c r="AW73" s="125">
        <f t="shared" si="54"/>
        <v>22.95918367346939</v>
      </c>
      <c r="AX73" s="165"/>
      <c r="AY73" s="125">
        <f t="shared" si="55"/>
        <v>25.5663430420712</v>
      </c>
      <c r="AZ73" s="125">
        <f t="shared" si="56"/>
        <v>29.496402877697843</v>
      </c>
      <c r="BA73" s="125">
        <f t="shared" si="57"/>
        <v>22.352941176470591</v>
      </c>
      <c r="BB73" s="149"/>
      <c r="BC73" s="225">
        <v>0</v>
      </c>
      <c r="BD73" s="225">
        <v>0</v>
      </c>
      <c r="BE73" s="225">
        <v>0</v>
      </c>
    </row>
    <row r="74" spans="1:62" ht="15" customHeight="1" x14ac:dyDescent="0.2">
      <c r="A74" s="107" t="s">
        <v>150</v>
      </c>
      <c r="B74" s="263">
        <v>444</v>
      </c>
      <c r="C74" s="263">
        <v>253</v>
      </c>
      <c r="D74" s="263">
        <v>191</v>
      </c>
      <c r="E74" s="263"/>
      <c r="F74" s="263">
        <v>31</v>
      </c>
      <c r="G74" s="263">
        <v>24</v>
      </c>
      <c r="H74" s="263">
        <v>7</v>
      </c>
      <c r="I74" s="263"/>
      <c r="J74" s="263">
        <v>74</v>
      </c>
      <c r="K74" s="263">
        <v>46</v>
      </c>
      <c r="L74" s="263">
        <v>28</v>
      </c>
      <c r="M74" s="263"/>
      <c r="N74" s="263">
        <v>83</v>
      </c>
      <c r="O74" s="263">
        <v>50</v>
      </c>
      <c r="P74" s="263">
        <v>33</v>
      </c>
      <c r="Q74" s="263"/>
      <c r="R74" s="263">
        <v>141</v>
      </c>
      <c r="S74" s="263">
        <v>77</v>
      </c>
      <c r="T74" s="263">
        <v>64</v>
      </c>
      <c r="U74" s="263"/>
      <c r="V74" s="263">
        <v>115</v>
      </c>
      <c r="W74" s="263">
        <v>56</v>
      </c>
      <c r="X74" s="263">
        <v>59</v>
      </c>
      <c r="Y74" s="118"/>
      <c r="Z74" s="118">
        <v>0</v>
      </c>
      <c r="AA74" s="118">
        <v>0</v>
      </c>
      <c r="AB74" s="118">
        <v>0</v>
      </c>
      <c r="AD74" s="107" t="s">
        <v>150</v>
      </c>
      <c r="AE74" s="125">
        <f t="shared" si="40"/>
        <v>34.823529411764703</v>
      </c>
      <c r="AF74" s="125">
        <f t="shared" si="41"/>
        <v>42.881355932203391</v>
      </c>
      <c r="AG74" s="125">
        <f t="shared" si="42"/>
        <v>27.883211678832115</v>
      </c>
      <c r="AH74" s="149"/>
      <c r="AI74" s="125">
        <f t="shared" si="43"/>
        <v>29.245283018867923</v>
      </c>
      <c r="AJ74" s="125">
        <f t="shared" si="44"/>
        <v>46.153846153846153</v>
      </c>
      <c r="AK74" s="125">
        <f t="shared" si="45"/>
        <v>12.962962962962962</v>
      </c>
      <c r="AL74" s="165"/>
      <c r="AM74" s="125">
        <f t="shared" si="46"/>
        <v>40.659340659340657</v>
      </c>
      <c r="AN74" s="125">
        <f t="shared" si="47"/>
        <v>43.39622641509434</v>
      </c>
      <c r="AO74" s="125">
        <f t="shared" si="48"/>
        <v>36.84210526315789</v>
      </c>
      <c r="AP74" s="165"/>
      <c r="AQ74" s="125">
        <f t="shared" si="49"/>
        <v>32.046332046332047</v>
      </c>
      <c r="AR74" s="125">
        <f t="shared" si="50"/>
        <v>39.0625</v>
      </c>
      <c r="AS74" s="125">
        <f t="shared" si="51"/>
        <v>25.190839694656486</v>
      </c>
      <c r="AT74" s="165"/>
      <c r="AU74" s="125">
        <f t="shared" si="52"/>
        <v>43.518518518518519</v>
      </c>
      <c r="AV74" s="125">
        <f t="shared" si="53"/>
        <v>52.739726027397261</v>
      </c>
      <c r="AW74" s="125">
        <f t="shared" si="54"/>
        <v>35.955056179775283</v>
      </c>
      <c r="AX74" s="165"/>
      <c r="AY74" s="125">
        <f t="shared" si="55"/>
        <v>28.465346534653463</v>
      </c>
      <c r="AZ74" s="125">
        <f t="shared" si="56"/>
        <v>35.443037974683541</v>
      </c>
      <c r="BA74" s="125">
        <f t="shared" si="57"/>
        <v>23.983739837398375</v>
      </c>
      <c r="BB74" s="149"/>
      <c r="BC74" s="225">
        <v>0</v>
      </c>
      <c r="BD74" s="225">
        <v>0</v>
      </c>
      <c r="BE74" s="225">
        <v>0</v>
      </c>
    </row>
    <row r="75" spans="1:62" ht="15" customHeight="1" x14ac:dyDescent="0.2">
      <c r="A75" s="107" t="s">
        <v>103</v>
      </c>
      <c r="B75" s="263">
        <v>554</v>
      </c>
      <c r="C75" s="263">
        <v>276</v>
      </c>
      <c r="D75" s="263">
        <v>278</v>
      </c>
      <c r="E75" s="263"/>
      <c r="F75" s="263">
        <v>98</v>
      </c>
      <c r="G75" s="263">
        <v>55</v>
      </c>
      <c r="H75" s="263">
        <v>43</v>
      </c>
      <c r="I75" s="263"/>
      <c r="J75" s="263">
        <v>99</v>
      </c>
      <c r="K75" s="263">
        <v>51</v>
      </c>
      <c r="L75" s="263">
        <v>48</v>
      </c>
      <c r="M75" s="263"/>
      <c r="N75" s="263">
        <v>96</v>
      </c>
      <c r="O75" s="263">
        <v>44</v>
      </c>
      <c r="P75" s="263">
        <v>52</v>
      </c>
      <c r="Q75" s="263"/>
      <c r="R75" s="263">
        <v>140</v>
      </c>
      <c r="S75" s="263">
        <v>71</v>
      </c>
      <c r="T75" s="263">
        <v>69</v>
      </c>
      <c r="U75" s="263"/>
      <c r="V75" s="263">
        <v>121</v>
      </c>
      <c r="W75" s="263">
        <v>55</v>
      </c>
      <c r="X75" s="263">
        <v>66</v>
      </c>
      <c r="Y75" s="118"/>
      <c r="Z75" s="118">
        <v>0</v>
      </c>
      <c r="AA75" s="118">
        <v>0</v>
      </c>
      <c r="AB75" s="118">
        <v>0</v>
      </c>
      <c r="AD75" s="107" t="s">
        <v>103</v>
      </c>
      <c r="AE75" s="125">
        <f t="shared" si="40"/>
        <v>26.958637469586378</v>
      </c>
      <c r="AF75" s="125">
        <f t="shared" si="41"/>
        <v>29.39297124600639</v>
      </c>
      <c r="AG75" s="125">
        <f t="shared" si="42"/>
        <v>24.910394265232974</v>
      </c>
      <c r="AH75" s="149"/>
      <c r="AI75" s="125">
        <f t="shared" si="43"/>
        <v>32.131147540983605</v>
      </c>
      <c r="AJ75" s="125">
        <f t="shared" si="44"/>
        <v>32.163742690058477</v>
      </c>
      <c r="AK75" s="125">
        <f t="shared" si="45"/>
        <v>32.089552238805972</v>
      </c>
      <c r="AL75" s="165"/>
      <c r="AM75" s="125">
        <f t="shared" si="46"/>
        <v>32.247557003257327</v>
      </c>
      <c r="AN75" s="125">
        <f t="shared" si="47"/>
        <v>34.45945945945946</v>
      </c>
      <c r="AO75" s="125">
        <f t="shared" si="48"/>
        <v>30.188679245283019</v>
      </c>
      <c r="AP75" s="165"/>
      <c r="AQ75" s="125">
        <f t="shared" si="49"/>
        <v>27.042253521126757</v>
      </c>
      <c r="AR75" s="125">
        <f t="shared" si="50"/>
        <v>25.287356321839084</v>
      </c>
      <c r="AS75" s="125">
        <f t="shared" si="51"/>
        <v>28.729281767955801</v>
      </c>
      <c r="AT75" s="165"/>
      <c r="AU75" s="125">
        <f t="shared" si="52"/>
        <v>26.565464895635671</v>
      </c>
      <c r="AV75" s="125">
        <f t="shared" si="53"/>
        <v>31.838565022421523</v>
      </c>
      <c r="AW75" s="125">
        <f t="shared" si="54"/>
        <v>22.697368421052634</v>
      </c>
      <c r="AX75" s="165"/>
      <c r="AY75" s="125">
        <f t="shared" si="55"/>
        <v>21.568627450980394</v>
      </c>
      <c r="AZ75" s="125">
        <f t="shared" si="56"/>
        <v>24.663677130044842</v>
      </c>
      <c r="BA75" s="125">
        <f t="shared" si="57"/>
        <v>19.526627218934912</v>
      </c>
      <c r="BB75" s="149"/>
      <c r="BC75" s="225">
        <v>0</v>
      </c>
      <c r="BD75" s="225">
        <v>0</v>
      </c>
      <c r="BE75" s="225">
        <v>0</v>
      </c>
    </row>
    <row r="76" spans="1:62" s="165" customFormat="1" ht="15" customHeight="1" x14ac:dyDescent="0.2">
      <c r="A76" s="107" t="s">
        <v>104</v>
      </c>
      <c r="B76" s="263">
        <v>471</v>
      </c>
      <c r="C76" s="263">
        <v>250</v>
      </c>
      <c r="D76" s="263">
        <v>221</v>
      </c>
      <c r="E76" s="263"/>
      <c r="F76" s="263">
        <v>34</v>
      </c>
      <c r="G76" s="263">
        <v>29</v>
      </c>
      <c r="H76" s="263">
        <v>5</v>
      </c>
      <c r="I76" s="263"/>
      <c r="J76" s="263">
        <v>85</v>
      </c>
      <c r="K76" s="263">
        <v>46</v>
      </c>
      <c r="L76" s="263">
        <v>39</v>
      </c>
      <c r="M76" s="263"/>
      <c r="N76" s="263">
        <v>101</v>
      </c>
      <c r="O76" s="263">
        <v>48</v>
      </c>
      <c r="P76" s="263">
        <v>53</v>
      </c>
      <c r="Q76" s="263"/>
      <c r="R76" s="263">
        <v>129</v>
      </c>
      <c r="S76" s="263">
        <v>60</v>
      </c>
      <c r="T76" s="263">
        <v>69</v>
      </c>
      <c r="U76" s="263"/>
      <c r="V76" s="263">
        <v>122</v>
      </c>
      <c r="W76" s="263">
        <v>67</v>
      </c>
      <c r="X76" s="263">
        <v>55</v>
      </c>
      <c r="Y76" s="171"/>
      <c r="Z76" s="171">
        <v>0</v>
      </c>
      <c r="AA76" s="171">
        <v>0</v>
      </c>
      <c r="AB76" s="171">
        <v>0</v>
      </c>
      <c r="AD76" s="107" t="s">
        <v>104</v>
      </c>
      <c r="AE76" s="125">
        <f t="shared" si="40"/>
        <v>28.459214501510573</v>
      </c>
      <c r="AF76" s="125">
        <f t="shared" si="41"/>
        <v>32.808398950131235</v>
      </c>
      <c r="AG76" s="125">
        <f t="shared" si="42"/>
        <v>24.748040313549833</v>
      </c>
      <c r="AH76" s="149"/>
      <c r="AI76" s="125">
        <f t="shared" si="43"/>
        <v>27.64227642276423</v>
      </c>
      <c r="AJ76" s="125">
        <f t="shared" si="44"/>
        <v>40.845070422535215</v>
      </c>
      <c r="AK76" s="125">
        <f t="shared" si="45"/>
        <v>9.6153846153846168</v>
      </c>
      <c r="AM76" s="125">
        <f t="shared" si="46"/>
        <v>34.693877551020407</v>
      </c>
      <c r="AN76" s="125">
        <f t="shared" si="47"/>
        <v>37.398373983739837</v>
      </c>
      <c r="AO76" s="125">
        <f t="shared" si="48"/>
        <v>31.967213114754102</v>
      </c>
      <c r="AQ76" s="125">
        <f t="shared" si="49"/>
        <v>27.900552486187845</v>
      </c>
      <c r="AR76" s="125">
        <f t="shared" si="50"/>
        <v>28.235294117647058</v>
      </c>
      <c r="AS76" s="125">
        <f t="shared" si="51"/>
        <v>27.604166666666668</v>
      </c>
      <c r="AU76" s="125">
        <f t="shared" si="52"/>
        <v>31.851851851851855</v>
      </c>
      <c r="AV76" s="125">
        <f t="shared" si="53"/>
        <v>38.461538461538467</v>
      </c>
      <c r="AW76" s="125">
        <f t="shared" si="54"/>
        <v>27.710843373493976</v>
      </c>
      <c r="AY76" s="125">
        <f t="shared" si="55"/>
        <v>23.46153846153846</v>
      </c>
      <c r="AZ76" s="125">
        <f t="shared" si="56"/>
        <v>27.685950413223143</v>
      </c>
      <c r="BA76" s="125">
        <f t="shared" si="57"/>
        <v>19.784172661870503</v>
      </c>
      <c r="BB76" s="149"/>
      <c r="BC76" s="225">
        <v>0</v>
      </c>
      <c r="BD76" s="225">
        <v>0</v>
      </c>
      <c r="BE76" s="225">
        <v>0</v>
      </c>
      <c r="BF76" s="133"/>
      <c r="BG76" s="133"/>
      <c r="BH76" s="133"/>
      <c r="BI76" s="133"/>
    </row>
    <row r="77" spans="1:62" ht="15" customHeight="1" thickBot="1" x14ac:dyDescent="0.25">
      <c r="A77" s="107" t="s">
        <v>151</v>
      </c>
      <c r="B77" s="263">
        <v>112</v>
      </c>
      <c r="C77" s="263">
        <v>63</v>
      </c>
      <c r="D77" s="263">
        <v>49</v>
      </c>
      <c r="E77" s="263"/>
      <c r="F77" s="263">
        <v>4</v>
      </c>
      <c r="G77" s="263">
        <v>3</v>
      </c>
      <c r="H77" s="263">
        <v>1</v>
      </c>
      <c r="I77" s="263"/>
      <c r="J77" s="263">
        <v>16</v>
      </c>
      <c r="K77" s="263">
        <v>11</v>
      </c>
      <c r="L77" s="263">
        <v>5</v>
      </c>
      <c r="M77" s="263"/>
      <c r="N77" s="263">
        <v>20</v>
      </c>
      <c r="O77" s="263">
        <v>11</v>
      </c>
      <c r="P77" s="263">
        <v>9</v>
      </c>
      <c r="Q77" s="263"/>
      <c r="R77" s="263">
        <v>38</v>
      </c>
      <c r="S77" s="263">
        <v>23</v>
      </c>
      <c r="T77" s="263">
        <v>15</v>
      </c>
      <c r="U77" s="263"/>
      <c r="V77" s="263">
        <v>34</v>
      </c>
      <c r="W77" s="263">
        <v>15</v>
      </c>
      <c r="X77" s="263">
        <v>19</v>
      </c>
      <c r="Y77" s="120"/>
      <c r="Z77" s="120">
        <v>0</v>
      </c>
      <c r="AA77" s="120">
        <v>0</v>
      </c>
      <c r="AB77" s="120">
        <v>0</v>
      </c>
      <c r="AD77" s="107" t="s">
        <v>151</v>
      </c>
      <c r="AE77" s="125">
        <f t="shared" si="40"/>
        <v>54.106280193236714</v>
      </c>
      <c r="AF77" s="125">
        <f t="shared" si="41"/>
        <v>57.798165137614674</v>
      </c>
      <c r="AG77" s="125">
        <f t="shared" si="42"/>
        <v>50</v>
      </c>
      <c r="AH77" s="209"/>
      <c r="AI77" s="125">
        <f t="shared" si="43"/>
        <v>14.814814814814813</v>
      </c>
      <c r="AJ77" s="125">
        <f t="shared" si="44"/>
        <v>21.428571428571427</v>
      </c>
      <c r="AK77" s="125">
        <f t="shared" si="45"/>
        <v>7.6923076923076925</v>
      </c>
      <c r="AL77" s="121"/>
      <c r="AM77" s="125">
        <f t="shared" si="46"/>
        <v>44.444444444444443</v>
      </c>
      <c r="AN77" s="125">
        <f t="shared" si="47"/>
        <v>50</v>
      </c>
      <c r="AO77" s="125">
        <f t="shared" si="48"/>
        <v>35.714285714285715</v>
      </c>
      <c r="AP77" s="121"/>
      <c r="AQ77" s="125">
        <f t="shared" si="49"/>
        <v>51.282051282051277</v>
      </c>
      <c r="AR77" s="125">
        <f t="shared" si="50"/>
        <v>55.000000000000007</v>
      </c>
      <c r="AS77" s="125">
        <f t="shared" si="51"/>
        <v>47.368421052631575</v>
      </c>
      <c r="AT77" s="121"/>
      <c r="AU77" s="125">
        <f t="shared" si="52"/>
        <v>77.551020408163268</v>
      </c>
      <c r="AV77" s="125">
        <f t="shared" si="53"/>
        <v>88.461538461538453</v>
      </c>
      <c r="AW77" s="125">
        <f t="shared" si="54"/>
        <v>65.217391304347828</v>
      </c>
      <c r="AX77" s="121"/>
      <c r="AY77" s="125">
        <f t="shared" si="55"/>
        <v>60.714285714285708</v>
      </c>
      <c r="AZ77" s="125">
        <f t="shared" si="56"/>
        <v>55.555555555555557</v>
      </c>
      <c r="BA77" s="125">
        <f t="shared" si="57"/>
        <v>65.517241379310349</v>
      </c>
      <c r="BB77" s="209"/>
      <c r="BC77" s="228">
        <v>0</v>
      </c>
      <c r="BD77" s="228">
        <v>0</v>
      </c>
      <c r="BE77" s="228">
        <v>0</v>
      </c>
    </row>
    <row r="78" spans="1:62" s="101" customFormat="1" ht="15" customHeight="1" x14ac:dyDescent="0.2">
      <c r="A78" s="341" t="s">
        <v>238</v>
      </c>
      <c r="B78" s="341"/>
      <c r="C78" s="341"/>
      <c r="D78" s="341"/>
      <c r="E78" s="341"/>
      <c r="F78" s="341"/>
      <c r="G78" s="341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D78" s="341" t="s">
        <v>238</v>
      </c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95"/>
      <c r="BG78" s="95"/>
      <c r="BH78" s="95"/>
      <c r="BI78" s="95"/>
      <c r="BJ78" s="95"/>
    </row>
    <row r="79" spans="1:62" s="101" customFormat="1" ht="15" customHeight="1" x14ac:dyDescent="0.2">
      <c r="A79" s="342" t="s">
        <v>224</v>
      </c>
      <c r="B79" s="342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42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D79" s="342" t="s">
        <v>224</v>
      </c>
      <c r="AE79" s="342"/>
      <c r="AF79" s="342"/>
      <c r="AG79" s="342"/>
      <c r="AH79" s="342"/>
      <c r="AI79" s="342"/>
      <c r="AJ79" s="342"/>
      <c r="AK79" s="342"/>
      <c r="AL79" s="342"/>
      <c r="AM79" s="342"/>
      <c r="AN79" s="342"/>
      <c r="AO79" s="342"/>
      <c r="AP79" s="342"/>
      <c r="AQ79" s="342"/>
      <c r="AR79" s="342"/>
      <c r="AS79" s="342"/>
      <c r="AT79" s="342"/>
      <c r="AU79" s="342"/>
      <c r="AV79" s="342"/>
      <c r="AW79" s="342"/>
      <c r="AX79" s="342"/>
      <c r="AY79" s="342"/>
      <c r="AZ79" s="342"/>
      <c r="BA79" s="342"/>
      <c r="BB79" s="342"/>
      <c r="BC79" s="342"/>
      <c r="BD79" s="342"/>
      <c r="BE79" s="342"/>
      <c r="BF79" s="95"/>
      <c r="BG79" s="95"/>
      <c r="BH79" s="95"/>
      <c r="BI79" s="95"/>
      <c r="BJ79" s="95"/>
    </row>
  </sheetData>
  <mergeCells count="68">
    <mergeCell ref="Z1:AA2"/>
    <mergeCell ref="AA40:AB41"/>
    <mergeCell ref="BG1:BH2"/>
    <mergeCell ref="BG40:BH41"/>
    <mergeCell ref="A37:AB37"/>
    <mergeCell ref="AD37:BE37"/>
    <mergeCell ref="A38:AB38"/>
    <mergeCell ref="AD38:BE38"/>
    <mergeCell ref="BC10:BE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N10:P10"/>
    <mergeCell ref="A78:AB78"/>
    <mergeCell ref="AD78:BE78"/>
    <mergeCell ref="AU51:AW51"/>
    <mergeCell ref="AY51:BA51"/>
    <mergeCell ref="AI10:AK10"/>
    <mergeCell ref="AM10:AO10"/>
    <mergeCell ref="AQ10:AS10"/>
    <mergeCell ref="AU10:AW10"/>
    <mergeCell ref="AY10:BA10"/>
    <mergeCell ref="A44:AB44"/>
    <mergeCell ref="AD44:BE44"/>
    <mergeCell ref="A45:AB45"/>
    <mergeCell ref="AD45:BE45"/>
    <mergeCell ref="A79:AB79"/>
    <mergeCell ref="AD79:BE79"/>
    <mergeCell ref="BC51:BE51"/>
    <mergeCell ref="A51:A52"/>
    <mergeCell ref="B51:D51"/>
    <mergeCell ref="F51:H51"/>
    <mergeCell ref="J51:L51"/>
    <mergeCell ref="N51:P51"/>
    <mergeCell ref="R51:T51"/>
    <mergeCell ref="V51:X51"/>
    <mergeCell ref="Z51:AB51"/>
    <mergeCell ref="AD51:AD52"/>
    <mergeCell ref="AE51:AG51"/>
    <mergeCell ref="AI51:AK51"/>
    <mergeCell ref="AM51:AO51"/>
    <mergeCell ref="AQ51:AS51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D7:BE7"/>
    <mergeCell ref="A8:AB8"/>
    <mergeCell ref="AD8:BE8"/>
    <mergeCell ref="A49:AB49"/>
    <mergeCell ref="AD49:BE49"/>
    <mergeCell ref="A46:AB46"/>
    <mergeCell ref="AD46:BE46"/>
    <mergeCell ref="A47:AB47"/>
    <mergeCell ref="AD47:BE47"/>
    <mergeCell ref="A48:AB48"/>
    <mergeCell ref="AD48:BE48"/>
  </mergeCells>
  <hyperlinks>
    <hyperlink ref="AD1" r:id="rId1" location="INDICE!A1" display="INDICE"/>
    <hyperlink ref="Z1" r:id="rId2" location="INDICE!A1"/>
    <hyperlink ref="Z1:AA2" location="INDICE!A1" display="INDICE"/>
    <hyperlink ref="AA40" r:id="rId3" location="INDICE!A1"/>
    <hyperlink ref="AA40:AB41" location="INDICE!A1" display="INDICE"/>
    <hyperlink ref="BG1" r:id="rId4" location="INDICE!A1"/>
    <hyperlink ref="BG1:BH2" location="INDICE!A1" display="INDICE"/>
    <hyperlink ref="BG40" r:id="rId5" location="INDICE!A1"/>
    <hyperlink ref="BG40:BH41" location="INDICE!A1" display="INDICE"/>
  </hyperlinks>
  <printOptions horizontalCentered="1"/>
  <pageMargins left="0.59055118110236227" right="0.59055118110236227" top="0.59055118110236227" bottom="0.98425196850393704" header="0" footer="0"/>
  <pageSetup scale="80" orientation="landscape" r:id="rId6"/>
  <headerFooter alignWithMargins="0"/>
  <rowBreaks count="2" manualBreakCount="2">
    <brk id="38" max="16383" man="1"/>
    <brk id="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7"/>
  <sheetViews>
    <sheetView zoomScaleNormal="100" zoomScaleSheetLayoutView="50" workbookViewId="0">
      <selection sqref="A1:B1"/>
    </sheetView>
  </sheetViews>
  <sheetFormatPr baseColWidth="10" defaultRowHeight="15" customHeight="1" x14ac:dyDescent="0.2"/>
  <cols>
    <col min="1" max="1" width="16.28515625" style="107" customWidth="1"/>
    <col min="2" max="4" width="7.5703125" style="107" customWidth="1"/>
    <col min="5" max="5" width="1.7109375" style="107" customWidth="1"/>
    <col min="6" max="8" width="7.140625" style="107" customWidth="1"/>
    <col min="9" max="9" width="1.7109375" style="107" customWidth="1"/>
    <col min="10" max="12" width="7.140625" style="107" customWidth="1"/>
    <col min="13" max="13" width="1.7109375" style="107" customWidth="1"/>
    <col min="14" max="16" width="7.140625" style="107" customWidth="1"/>
    <col min="17" max="17" width="1.7109375" style="107" customWidth="1"/>
    <col min="18" max="20" width="6.42578125" style="107" customWidth="1"/>
    <col min="21" max="21" width="1.7109375" style="107" customWidth="1"/>
    <col min="22" max="24" width="7" style="107" customWidth="1"/>
    <col min="25" max="25" width="1.7109375" style="107" customWidth="1"/>
    <col min="26" max="28" width="7.28515625" style="107" customWidth="1"/>
    <col min="29" max="33" width="8.7109375" style="170" customWidth="1"/>
    <col min="34" max="256" width="11.42578125" style="170"/>
    <col min="257" max="257" width="21.42578125" style="170" customWidth="1"/>
    <col min="258" max="258" width="8.42578125" style="170" customWidth="1"/>
    <col min="259" max="259" width="8.140625" style="170" customWidth="1"/>
    <col min="260" max="260" width="7.5703125" style="170" customWidth="1"/>
    <col min="261" max="261" width="1.7109375" style="170" customWidth="1"/>
    <col min="262" max="264" width="6.7109375" style="170" customWidth="1"/>
    <col min="265" max="265" width="1.7109375" style="170" customWidth="1"/>
    <col min="266" max="268" width="6.7109375" style="170" customWidth="1"/>
    <col min="269" max="269" width="1.7109375" style="170" customWidth="1"/>
    <col min="270" max="272" width="6.7109375" style="170" customWidth="1"/>
    <col min="273" max="273" width="1.7109375" style="170" customWidth="1"/>
    <col min="274" max="276" width="6.7109375" style="170" customWidth="1"/>
    <col min="277" max="277" width="1.7109375" style="170" customWidth="1"/>
    <col min="278" max="280" width="6.7109375" style="170" customWidth="1"/>
    <col min="281" max="281" width="1.7109375" style="170" customWidth="1"/>
    <col min="282" max="284" width="6.7109375" style="170" customWidth="1"/>
    <col min="285" max="512" width="11.42578125" style="170"/>
    <col min="513" max="513" width="21.42578125" style="170" customWidth="1"/>
    <col min="514" max="514" width="8.42578125" style="170" customWidth="1"/>
    <col min="515" max="515" width="8.140625" style="170" customWidth="1"/>
    <col min="516" max="516" width="7.5703125" style="170" customWidth="1"/>
    <col min="517" max="517" width="1.7109375" style="170" customWidth="1"/>
    <col min="518" max="520" width="6.7109375" style="170" customWidth="1"/>
    <col min="521" max="521" width="1.7109375" style="170" customWidth="1"/>
    <col min="522" max="524" width="6.7109375" style="170" customWidth="1"/>
    <col min="525" max="525" width="1.7109375" style="170" customWidth="1"/>
    <col min="526" max="528" width="6.7109375" style="170" customWidth="1"/>
    <col min="529" max="529" width="1.7109375" style="170" customWidth="1"/>
    <col min="530" max="532" width="6.7109375" style="170" customWidth="1"/>
    <col min="533" max="533" width="1.7109375" style="170" customWidth="1"/>
    <col min="534" max="536" width="6.7109375" style="170" customWidth="1"/>
    <col min="537" max="537" width="1.7109375" style="170" customWidth="1"/>
    <col min="538" max="540" width="6.7109375" style="170" customWidth="1"/>
    <col min="541" max="768" width="11.42578125" style="170"/>
    <col min="769" max="769" width="21.42578125" style="170" customWidth="1"/>
    <col min="770" max="770" width="8.42578125" style="170" customWidth="1"/>
    <col min="771" max="771" width="8.140625" style="170" customWidth="1"/>
    <col min="772" max="772" width="7.5703125" style="170" customWidth="1"/>
    <col min="773" max="773" width="1.7109375" style="170" customWidth="1"/>
    <col min="774" max="776" width="6.7109375" style="170" customWidth="1"/>
    <col min="777" max="777" width="1.7109375" style="170" customWidth="1"/>
    <col min="778" max="780" width="6.7109375" style="170" customWidth="1"/>
    <col min="781" max="781" width="1.7109375" style="170" customWidth="1"/>
    <col min="782" max="784" width="6.7109375" style="170" customWidth="1"/>
    <col min="785" max="785" width="1.7109375" style="170" customWidth="1"/>
    <col min="786" max="788" width="6.7109375" style="170" customWidth="1"/>
    <col min="789" max="789" width="1.7109375" style="170" customWidth="1"/>
    <col min="790" max="792" width="6.7109375" style="170" customWidth="1"/>
    <col min="793" max="793" width="1.7109375" style="170" customWidth="1"/>
    <col min="794" max="796" width="6.7109375" style="170" customWidth="1"/>
    <col min="797" max="1024" width="11.42578125" style="170"/>
    <col min="1025" max="1025" width="21.42578125" style="170" customWidth="1"/>
    <col min="1026" max="1026" width="8.42578125" style="170" customWidth="1"/>
    <col min="1027" max="1027" width="8.140625" style="170" customWidth="1"/>
    <col min="1028" max="1028" width="7.5703125" style="170" customWidth="1"/>
    <col min="1029" max="1029" width="1.7109375" style="170" customWidth="1"/>
    <col min="1030" max="1032" width="6.7109375" style="170" customWidth="1"/>
    <col min="1033" max="1033" width="1.7109375" style="170" customWidth="1"/>
    <col min="1034" max="1036" width="6.7109375" style="170" customWidth="1"/>
    <col min="1037" max="1037" width="1.7109375" style="170" customWidth="1"/>
    <col min="1038" max="1040" width="6.7109375" style="170" customWidth="1"/>
    <col min="1041" max="1041" width="1.7109375" style="170" customWidth="1"/>
    <col min="1042" max="1044" width="6.7109375" style="170" customWidth="1"/>
    <col min="1045" max="1045" width="1.7109375" style="170" customWidth="1"/>
    <col min="1046" max="1048" width="6.7109375" style="170" customWidth="1"/>
    <col min="1049" max="1049" width="1.7109375" style="170" customWidth="1"/>
    <col min="1050" max="1052" width="6.7109375" style="170" customWidth="1"/>
    <col min="1053" max="1280" width="11.42578125" style="170"/>
    <col min="1281" max="1281" width="21.42578125" style="170" customWidth="1"/>
    <col min="1282" max="1282" width="8.42578125" style="170" customWidth="1"/>
    <col min="1283" max="1283" width="8.140625" style="170" customWidth="1"/>
    <col min="1284" max="1284" width="7.5703125" style="170" customWidth="1"/>
    <col min="1285" max="1285" width="1.7109375" style="170" customWidth="1"/>
    <col min="1286" max="1288" width="6.7109375" style="170" customWidth="1"/>
    <col min="1289" max="1289" width="1.7109375" style="170" customWidth="1"/>
    <col min="1290" max="1292" width="6.7109375" style="170" customWidth="1"/>
    <col min="1293" max="1293" width="1.7109375" style="170" customWidth="1"/>
    <col min="1294" max="1296" width="6.7109375" style="170" customWidth="1"/>
    <col min="1297" max="1297" width="1.7109375" style="170" customWidth="1"/>
    <col min="1298" max="1300" width="6.7109375" style="170" customWidth="1"/>
    <col min="1301" max="1301" width="1.7109375" style="170" customWidth="1"/>
    <col min="1302" max="1304" width="6.7109375" style="170" customWidth="1"/>
    <col min="1305" max="1305" width="1.7109375" style="170" customWidth="1"/>
    <col min="1306" max="1308" width="6.7109375" style="170" customWidth="1"/>
    <col min="1309" max="1536" width="11.42578125" style="170"/>
    <col min="1537" max="1537" width="21.42578125" style="170" customWidth="1"/>
    <col min="1538" max="1538" width="8.42578125" style="170" customWidth="1"/>
    <col min="1539" max="1539" width="8.140625" style="170" customWidth="1"/>
    <col min="1540" max="1540" width="7.5703125" style="170" customWidth="1"/>
    <col min="1541" max="1541" width="1.7109375" style="170" customWidth="1"/>
    <col min="1542" max="1544" width="6.7109375" style="170" customWidth="1"/>
    <col min="1545" max="1545" width="1.7109375" style="170" customWidth="1"/>
    <col min="1546" max="1548" width="6.7109375" style="170" customWidth="1"/>
    <col min="1549" max="1549" width="1.7109375" style="170" customWidth="1"/>
    <col min="1550" max="1552" width="6.7109375" style="170" customWidth="1"/>
    <col min="1553" max="1553" width="1.7109375" style="170" customWidth="1"/>
    <col min="1554" max="1556" width="6.7109375" style="170" customWidth="1"/>
    <col min="1557" max="1557" width="1.7109375" style="170" customWidth="1"/>
    <col min="1558" max="1560" width="6.7109375" style="170" customWidth="1"/>
    <col min="1561" max="1561" width="1.7109375" style="170" customWidth="1"/>
    <col min="1562" max="1564" width="6.7109375" style="170" customWidth="1"/>
    <col min="1565" max="1792" width="11.42578125" style="170"/>
    <col min="1793" max="1793" width="21.42578125" style="170" customWidth="1"/>
    <col min="1794" max="1794" width="8.42578125" style="170" customWidth="1"/>
    <col min="1795" max="1795" width="8.140625" style="170" customWidth="1"/>
    <col min="1796" max="1796" width="7.5703125" style="170" customWidth="1"/>
    <col min="1797" max="1797" width="1.7109375" style="170" customWidth="1"/>
    <col min="1798" max="1800" width="6.7109375" style="170" customWidth="1"/>
    <col min="1801" max="1801" width="1.7109375" style="170" customWidth="1"/>
    <col min="1802" max="1804" width="6.7109375" style="170" customWidth="1"/>
    <col min="1805" max="1805" width="1.7109375" style="170" customWidth="1"/>
    <col min="1806" max="1808" width="6.7109375" style="170" customWidth="1"/>
    <col min="1809" max="1809" width="1.7109375" style="170" customWidth="1"/>
    <col min="1810" max="1812" width="6.7109375" style="170" customWidth="1"/>
    <col min="1813" max="1813" width="1.7109375" style="170" customWidth="1"/>
    <col min="1814" max="1816" width="6.7109375" style="170" customWidth="1"/>
    <col min="1817" max="1817" width="1.7109375" style="170" customWidth="1"/>
    <col min="1818" max="1820" width="6.7109375" style="170" customWidth="1"/>
    <col min="1821" max="2048" width="11.42578125" style="170"/>
    <col min="2049" max="2049" width="21.42578125" style="170" customWidth="1"/>
    <col min="2050" max="2050" width="8.42578125" style="170" customWidth="1"/>
    <col min="2051" max="2051" width="8.140625" style="170" customWidth="1"/>
    <col min="2052" max="2052" width="7.5703125" style="170" customWidth="1"/>
    <col min="2053" max="2053" width="1.7109375" style="170" customWidth="1"/>
    <col min="2054" max="2056" width="6.7109375" style="170" customWidth="1"/>
    <col min="2057" max="2057" width="1.7109375" style="170" customWidth="1"/>
    <col min="2058" max="2060" width="6.7109375" style="170" customWidth="1"/>
    <col min="2061" max="2061" width="1.7109375" style="170" customWidth="1"/>
    <col min="2062" max="2064" width="6.7109375" style="170" customWidth="1"/>
    <col min="2065" max="2065" width="1.7109375" style="170" customWidth="1"/>
    <col min="2066" max="2068" width="6.7109375" style="170" customWidth="1"/>
    <col min="2069" max="2069" width="1.7109375" style="170" customWidth="1"/>
    <col min="2070" max="2072" width="6.7109375" style="170" customWidth="1"/>
    <col min="2073" max="2073" width="1.7109375" style="170" customWidth="1"/>
    <col min="2074" max="2076" width="6.7109375" style="170" customWidth="1"/>
    <col min="2077" max="2304" width="11.42578125" style="170"/>
    <col min="2305" max="2305" width="21.42578125" style="170" customWidth="1"/>
    <col min="2306" max="2306" width="8.42578125" style="170" customWidth="1"/>
    <col min="2307" max="2307" width="8.140625" style="170" customWidth="1"/>
    <col min="2308" max="2308" width="7.5703125" style="170" customWidth="1"/>
    <col min="2309" max="2309" width="1.7109375" style="170" customWidth="1"/>
    <col min="2310" max="2312" width="6.7109375" style="170" customWidth="1"/>
    <col min="2313" max="2313" width="1.7109375" style="170" customWidth="1"/>
    <col min="2314" max="2316" width="6.7109375" style="170" customWidth="1"/>
    <col min="2317" max="2317" width="1.7109375" style="170" customWidth="1"/>
    <col min="2318" max="2320" width="6.7109375" style="170" customWidth="1"/>
    <col min="2321" max="2321" width="1.7109375" style="170" customWidth="1"/>
    <col min="2322" max="2324" width="6.7109375" style="170" customWidth="1"/>
    <col min="2325" max="2325" width="1.7109375" style="170" customWidth="1"/>
    <col min="2326" max="2328" width="6.7109375" style="170" customWidth="1"/>
    <col min="2329" max="2329" width="1.7109375" style="170" customWidth="1"/>
    <col min="2330" max="2332" width="6.7109375" style="170" customWidth="1"/>
    <col min="2333" max="2560" width="11.42578125" style="170"/>
    <col min="2561" max="2561" width="21.42578125" style="170" customWidth="1"/>
    <col min="2562" max="2562" width="8.42578125" style="170" customWidth="1"/>
    <col min="2563" max="2563" width="8.140625" style="170" customWidth="1"/>
    <col min="2564" max="2564" width="7.5703125" style="170" customWidth="1"/>
    <col min="2565" max="2565" width="1.7109375" style="170" customWidth="1"/>
    <col min="2566" max="2568" width="6.7109375" style="170" customWidth="1"/>
    <col min="2569" max="2569" width="1.7109375" style="170" customWidth="1"/>
    <col min="2570" max="2572" width="6.7109375" style="170" customWidth="1"/>
    <col min="2573" max="2573" width="1.7109375" style="170" customWidth="1"/>
    <col min="2574" max="2576" width="6.7109375" style="170" customWidth="1"/>
    <col min="2577" max="2577" width="1.7109375" style="170" customWidth="1"/>
    <col min="2578" max="2580" width="6.7109375" style="170" customWidth="1"/>
    <col min="2581" max="2581" width="1.7109375" style="170" customWidth="1"/>
    <col min="2582" max="2584" width="6.7109375" style="170" customWidth="1"/>
    <col min="2585" max="2585" width="1.7109375" style="170" customWidth="1"/>
    <col min="2586" max="2588" width="6.7109375" style="170" customWidth="1"/>
    <col min="2589" max="2816" width="11.42578125" style="170"/>
    <col min="2817" max="2817" width="21.42578125" style="170" customWidth="1"/>
    <col min="2818" max="2818" width="8.42578125" style="170" customWidth="1"/>
    <col min="2819" max="2819" width="8.140625" style="170" customWidth="1"/>
    <col min="2820" max="2820" width="7.5703125" style="170" customWidth="1"/>
    <col min="2821" max="2821" width="1.7109375" style="170" customWidth="1"/>
    <col min="2822" max="2824" width="6.7109375" style="170" customWidth="1"/>
    <col min="2825" max="2825" width="1.7109375" style="170" customWidth="1"/>
    <col min="2826" max="2828" width="6.7109375" style="170" customWidth="1"/>
    <col min="2829" max="2829" width="1.7109375" style="170" customWidth="1"/>
    <col min="2830" max="2832" width="6.7109375" style="170" customWidth="1"/>
    <col min="2833" max="2833" width="1.7109375" style="170" customWidth="1"/>
    <col min="2834" max="2836" width="6.7109375" style="170" customWidth="1"/>
    <col min="2837" max="2837" width="1.7109375" style="170" customWidth="1"/>
    <col min="2838" max="2840" width="6.7109375" style="170" customWidth="1"/>
    <col min="2841" max="2841" width="1.7109375" style="170" customWidth="1"/>
    <col min="2842" max="2844" width="6.7109375" style="170" customWidth="1"/>
    <col min="2845" max="3072" width="11.42578125" style="170"/>
    <col min="3073" max="3073" width="21.42578125" style="170" customWidth="1"/>
    <col min="3074" max="3074" width="8.42578125" style="170" customWidth="1"/>
    <col min="3075" max="3075" width="8.140625" style="170" customWidth="1"/>
    <col min="3076" max="3076" width="7.5703125" style="170" customWidth="1"/>
    <col min="3077" max="3077" width="1.7109375" style="170" customWidth="1"/>
    <col min="3078" max="3080" width="6.7109375" style="170" customWidth="1"/>
    <col min="3081" max="3081" width="1.7109375" style="170" customWidth="1"/>
    <col min="3082" max="3084" width="6.7109375" style="170" customWidth="1"/>
    <col min="3085" max="3085" width="1.7109375" style="170" customWidth="1"/>
    <col min="3086" max="3088" width="6.7109375" style="170" customWidth="1"/>
    <col min="3089" max="3089" width="1.7109375" style="170" customWidth="1"/>
    <col min="3090" max="3092" width="6.7109375" style="170" customWidth="1"/>
    <col min="3093" max="3093" width="1.7109375" style="170" customWidth="1"/>
    <col min="3094" max="3096" width="6.7109375" style="170" customWidth="1"/>
    <col min="3097" max="3097" width="1.7109375" style="170" customWidth="1"/>
    <col min="3098" max="3100" width="6.7109375" style="170" customWidth="1"/>
    <col min="3101" max="3328" width="11.42578125" style="170"/>
    <col min="3329" max="3329" width="21.42578125" style="170" customWidth="1"/>
    <col min="3330" max="3330" width="8.42578125" style="170" customWidth="1"/>
    <col min="3331" max="3331" width="8.140625" style="170" customWidth="1"/>
    <col min="3332" max="3332" width="7.5703125" style="170" customWidth="1"/>
    <col min="3333" max="3333" width="1.7109375" style="170" customWidth="1"/>
    <col min="3334" max="3336" width="6.7109375" style="170" customWidth="1"/>
    <col min="3337" max="3337" width="1.7109375" style="170" customWidth="1"/>
    <col min="3338" max="3340" width="6.7109375" style="170" customWidth="1"/>
    <col min="3341" max="3341" width="1.7109375" style="170" customWidth="1"/>
    <col min="3342" max="3344" width="6.7109375" style="170" customWidth="1"/>
    <col min="3345" max="3345" width="1.7109375" style="170" customWidth="1"/>
    <col min="3346" max="3348" width="6.7109375" style="170" customWidth="1"/>
    <col min="3349" max="3349" width="1.7109375" style="170" customWidth="1"/>
    <col min="3350" max="3352" width="6.7109375" style="170" customWidth="1"/>
    <col min="3353" max="3353" width="1.7109375" style="170" customWidth="1"/>
    <col min="3354" max="3356" width="6.7109375" style="170" customWidth="1"/>
    <col min="3357" max="3584" width="11.42578125" style="170"/>
    <col min="3585" max="3585" width="21.42578125" style="170" customWidth="1"/>
    <col min="3586" max="3586" width="8.42578125" style="170" customWidth="1"/>
    <col min="3587" max="3587" width="8.140625" style="170" customWidth="1"/>
    <col min="3588" max="3588" width="7.5703125" style="170" customWidth="1"/>
    <col min="3589" max="3589" width="1.7109375" style="170" customWidth="1"/>
    <col min="3590" max="3592" width="6.7109375" style="170" customWidth="1"/>
    <col min="3593" max="3593" width="1.7109375" style="170" customWidth="1"/>
    <col min="3594" max="3596" width="6.7109375" style="170" customWidth="1"/>
    <col min="3597" max="3597" width="1.7109375" style="170" customWidth="1"/>
    <col min="3598" max="3600" width="6.7109375" style="170" customWidth="1"/>
    <col min="3601" max="3601" width="1.7109375" style="170" customWidth="1"/>
    <col min="3602" max="3604" width="6.7109375" style="170" customWidth="1"/>
    <col min="3605" max="3605" width="1.7109375" style="170" customWidth="1"/>
    <col min="3606" max="3608" width="6.7109375" style="170" customWidth="1"/>
    <col min="3609" max="3609" width="1.7109375" style="170" customWidth="1"/>
    <col min="3610" max="3612" width="6.7109375" style="170" customWidth="1"/>
    <col min="3613" max="3840" width="11.42578125" style="170"/>
    <col min="3841" max="3841" width="21.42578125" style="170" customWidth="1"/>
    <col min="3842" max="3842" width="8.42578125" style="170" customWidth="1"/>
    <col min="3843" max="3843" width="8.140625" style="170" customWidth="1"/>
    <col min="3844" max="3844" width="7.5703125" style="170" customWidth="1"/>
    <col min="3845" max="3845" width="1.7109375" style="170" customWidth="1"/>
    <col min="3846" max="3848" width="6.7109375" style="170" customWidth="1"/>
    <col min="3849" max="3849" width="1.7109375" style="170" customWidth="1"/>
    <col min="3850" max="3852" width="6.7109375" style="170" customWidth="1"/>
    <col min="3853" max="3853" width="1.7109375" style="170" customWidth="1"/>
    <col min="3854" max="3856" width="6.7109375" style="170" customWidth="1"/>
    <col min="3857" max="3857" width="1.7109375" style="170" customWidth="1"/>
    <col min="3858" max="3860" width="6.7109375" style="170" customWidth="1"/>
    <col min="3861" max="3861" width="1.7109375" style="170" customWidth="1"/>
    <col min="3862" max="3864" width="6.7109375" style="170" customWidth="1"/>
    <col min="3865" max="3865" width="1.7109375" style="170" customWidth="1"/>
    <col min="3866" max="3868" width="6.7109375" style="170" customWidth="1"/>
    <col min="3869" max="4096" width="11.42578125" style="170"/>
    <col min="4097" max="4097" width="21.42578125" style="170" customWidth="1"/>
    <col min="4098" max="4098" width="8.42578125" style="170" customWidth="1"/>
    <col min="4099" max="4099" width="8.140625" style="170" customWidth="1"/>
    <col min="4100" max="4100" width="7.5703125" style="170" customWidth="1"/>
    <col min="4101" max="4101" width="1.7109375" style="170" customWidth="1"/>
    <col min="4102" max="4104" width="6.7109375" style="170" customWidth="1"/>
    <col min="4105" max="4105" width="1.7109375" style="170" customWidth="1"/>
    <col min="4106" max="4108" width="6.7109375" style="170" customWidth="1"/>
    <col min="4109" max="4109" width="1.7109375" style="170" customWidth="1"/>
    <col min="4110" max="4112" width="6.7109375" style="170" customWidth="1"/>
    <col min="4113" max="4113" width="1.7109375" style="170" customWidth="1"/>
    <col min="4114" max="4116" width="6.7109375" style="170" customWidth="1"/>
    <col min="4117" max="4117" width="1.7109375" style="170" customWidth="1"/>
    <col min="4118" max="4120" width="6.7109375" style="170" customWidth="1"/>
    <col min="4121" max="4121" width="1.7109375" style="170" customWidth="1"/>
    <col min="4122" max="4124" width="6.7109375" style="170" customWidth="1"/>
    <col min="4125" max="4352" width="11.42578125" style="170"/>
    <col min="4353" max="4353" width="21.42578125" style="170" customWidth="1"/>
    <col min="4354" max="4354" width="8.42578125" style="170" customWidth="1"/>
    <col min="4355" max="4355" width="8.140625" style="170" customWidth="1"/>
    <col min="4356" max="4356" width="7.5703125" style="170" customWidth="1"/>
    <col min="4357" max="4357" width="1.7109375" style="170" customWidth="1"/>
    <col min="4358" max="4360" width="6.7109375" style="170" customWidth="1"/>
    <col min="4361" max="4361" width="1.7109375" style="170" customWidth="1"/>
    <col min="4362" max="4364" width="6.7109375" style="170" customWidth="1"/>
    <col min="4365" max="4365" width="1.7109375" style="170" customWidth="1"/>
    <col min="4366" max="4368" width="6.7109375" style="170" customWidth="1"/>
    <col min="4369" max="4369" width="1.7109375" style="170" customWidth="1"/>
    <col min="4370" max="4372" width="6.7109375" style="170" customWidth="1"/>
    <col min="4373" max="4373" width="1.7109375" style="170" customWidth="1"/>
    <col min="4374" max="4376" width="6.7109375" style="170" customWidth="1"/>
    <col min="4377" max="4377" width="1.7109375" style="170" customWidth="1"/>
    <col min="4378" max="4380" width="6.7109375" style="170" customWidth="1"/>
    <col min="4381" max="4608" width="11.42578125" style="170"/>
    <col min="4609" max="4609" width="21.42578125" style="170" customWidth="1"/>
    <col min="4610" max="4610" width="8.42578125" style="170" customWidth="1"/>
    <col min="4611" max="4611" width="8.140625" style="170" customWidth="1"/>
    <col min="4612" max="4612" width="7.5703125" style="170" customWidth="1"/>
    <col min="4613" max="4613" width="1.7109375" style="170" customWidth="1"/>
    <col min="4614" max="4616" width="6.7109375" style="170" customWidth="1"/>
    <col min="4617" max="4617" width="1.7109375" style="170" customWidth="1"/>
    <col min="4618" max="4620" width="6.7109375" style="170" customWidth="1"/>
    <col min="4621" max="4621" width="1.7109375" style="170" customWidth="1"/>
    <col min="4622" max="4624" width="6.7109375" style="170" customWidth="1"/>
    <col min="4625" max="4625" width="1.7109375" style="170" customWidth="1"/>
    <col min="4626" max="4628" width="6.7109375" style="170" customWidth="1"/>
    <col min="4629" max="4629" width="1.7109375" style="170" customWidth="1"/>
    <col min="4630" max="4632" width="6.7109375" style="170" customWidth="1"/>
    <col min="4633" max="4633" width="1.7109375" style="170" customWidth="1"/>
    <col min="4634" max="4636" width="6.7109375" style="170" customWidth="1"/>
    <col min="4637" max="4864" width="11.42578125" style="170"/>
    <col min="4865" max="4865" width="21.42578125" style="170" customWidth="1"/>
    <col min="4866" max="4866" width="8.42578125" style="170" customWidth="1"/>
    <col min="4867" max="4867" width="8.140625" style="170" customWidth="1"/>
    <col min="4868" max="4868" width="7.5703125" style="170" customWidth="1"/>
    <col min="4869" max="4869" width="1.7109375" style="170" customWidth="1"/>
    <col min="4870" max="4872" width="6.7109375" style="170" customWidth="1"/>
    <col min="4873" max="4873" width="1.7109375" style="170" customWidth="1"/>
    <col min="4874" max="4876" width="6.7109375" style="170" customWidth="1"/>
    <col min="4877" max="4877" width="1.7109375" style="170" customWidth="1"/>
    <col min="4878" max="4880" width="6.7109375" style="170" customWidth="1"/>
    <col min="4881" max="4881" width="1.7109375" style="170" customWidth="1"/>
    <col min="4882" max="4884" width="6.7109375" style="170" customWidth="1"/>
    <col min="4885" max="4885" width="1.7109375" style="170" customWidth="1"/>
    <col min="4886" max="4888" width="6.7109375" style="170" customWidth="1"/>
    <col min="4889" max="4889" width="1.7109375" style="170" customWidth="1"/>
    <col min="4890" max="4892" width="6.7109375" style="170" customWidth="1"/>
    <col min="4893" max="5120" width="11.42578125" style="170"/>
    <col min="5121" max="5121" width="21.42578125" style="170" customWidth="1"/>
    <col min="5122" max="5122" width="8.42578125" style="170" customWidth="1"/>
    <col min="5123" max="5123" width="8.140625" style="170" customWidth="1"/>
    <col min="5124" max="5124" width="7.5703125" style="170" customWidth="1"/>
    <col min="5125" max="5125" width="1.7109375" style="170" customWidth="1"/>
    <col min="5126" max="5128" width="6.7109375" style="170" customWidth="1"/>
    <col min="5129" max="5129" width="1.7109375" style="170" customWidth="1"/>
    <col min="5130" max="5132" width="6.7109375" style="170" customWidth="1"/>
    <col min="5133" max="5133" width="1.7109375" style="170" customWidth="1"/>
    <col min="5134" max="5136" width="6.7109375" style="170" customWidth="1"/>
    <col min="5137" max="5137" width="1.7109375" style="170" customWidth="1"/>
    <col min="5138" max="5140" width="6.7109375" style="170" customWidth="1"/>
    <col min="5141" max="5141" width="1.7109375" style="170" customWidth="1"/>
    <col min="5142" max="5144" width="6.7109375" style="170" customWidth="1"/>
    <col min="5145" max="5145" width="1.7109375" style="170" customWidth="1"/>
    <col min="5146" max="5148" width="6.7109375" style="170" customWidth="1"/>
    <col min="5149" max="5376" width="11.42578125" style="170"/>
    <col min="5377" max="5377" width="21.42578125" style="170" customWidth="1"/>
    <col min="5378" max="5378" width="8.42578125" style="170" customWidth="1"/>
    <col min="5379" max="5379" width="8.140625" style="170" customWidth="1"/>
    <col min="5380" max="5380" width="7.5703125" style="170" customWidth="1"/>
    <col min="5381" max="5381" width="1.7109375" style="170" customWidth="1"/>
    <col min="5382" max="5384" width="6.7109375" style="170" customWidth="1"/>
    <col min="5385" max="5385" width="1.7109375" style="170" customWidth="1"/>
    <col min="5386" max="5388" width="6.7109375" style="170" customWidth="1"/>
    <col min="5389" max="5389" width="1.7109375" style="170" customWidth="1"/>
    <col min="5390" max="5392" width="6.7109375" style="170" customWidth="1"/>
    <col min="5393" max="5393" width="1.7109375" style="170" customWidth="1"/>
    <col min="5394" max="5396" width="6.7109375" style="170" customWidth="1"/>
    <col min="5397" max="5397" width="1.7109375" style="170" customWidth="1"/>
    <col min="5398" max="5400" width="6.7109375" style="170" customWidth="1"/>
    <col min="5401" max="5401" width="1.7109375" style="170" customWidth="1"/>
    <col min="5402" max="5404" width="6.7109375" style="170" customWidth="1"/>
    <col min="5405" max="5632" width="11.42578125" style="170"/>
    <col min="5633" max="5633" width="21.42578125" style="170" customWidth="1"/>
    <col min="5634" max="5634" width="8.42578125" style="170" customWidth="1"/>
    <col min="5635" max="5635" width="8.140625" style="170" customWidth="1"/>
    <col min="5636" max="5636" width="7.5703125" style="170" customWidth="1"/>
    <col min="5637" max="5637" width="1.7109375" style="170" customWidth="1"/>
    <col min="5638" max="5640" width="6.7109375" style="170" customWidth="1"/>
    <col min="5641" max="5641" width="1.7109375" style="170" customWidth="1"/>
    <col min="5642" max="5644" width="6.7109375" style="170" customWidth="1"/>
    <col min="5645" max="5645" width="1.7109375" style="170" customWidth="1"/>
    <col min="5646" max="5648" width="6.7109375" style="170" customWidth="1"/>
    <col min="5649" max="5649" width="1.7109375" style="170" customWidth="1"/>
    <col min="5650" max="5652" width="6.7109375" style="170" customWidth="1"/>
    <col min="5653" max="5653" width="1.7109375" style="170" customWidth="1"/>
    <col min="5654" max="5656" width="6.7109375" style="170" customWidth="1"/>
    <col min="5657" max="5657" width="1.7109375" style="170" customWidth="1"/>
    <col min="5658" max="5660" width="6.7109375" style="170" customWidth="1"/>
    <col min="5661" max="5888" width="11.42578125" style="170"/>
    <col min="5889" max="5889" width="21.42578125" style="170" customWidth="1"/>
    <col min="5890" max="5890" width="8.42578125" style="170" customWidth="1"/>
    <col min="5891" max="5891" width="8.140625" style="170" customWidth="1"/>
    <col min="5892" max="5892" width="7.5703125" style="170" customWidth="1"/>
    <col min="5893" max="5893" width="1.7109375" style="170" customWidth="1"/>
    <col min="5894" max="5896" width="6.7109375" style="170" customWidth="1"/>
    <col min="5897" max="5897" width="1.7109375" style="170" customWidth="1"/>
    <col min="5898" max="5900" width="6.7109375" style="170" customWidth="1"/>
    <col min="5901" max="5901" width="1.7109375" style="170" customWidth="1"/>
    <col min="5902" max="5904" width="6.7109375" style="170" customWidth="1"/>
    <col min="5905" max="5905" width="1.7109375" style="170" customWidth="1"/>
    <col min="5906" max="5908" width="6.7109375" style="170" customWidth="1"/>
    <col min="5909" max="5909" width="1.7109375" style="170" customWidth="1"/>
    <col min="5910" max="5912" width="6.7109375" style="170" customWidth="1"/>
    <col min="5913" max="5913" width="1.7109375" style="170" customWidth="1"/>
    <col min="5914" max="5916" width="6.7109375" style="170" customWidth="1"/>
    <col min="5917" max="6144" width="11.42578125" style="170"/>
    <col min="6145" max="6145" width="21.42578125" style="170" customWidth="1"/>
    <col min="6146" max="6146" width="8.42578125" style="170" customWidth="1"/>
    <col min="6147" max="6147" width="8.140625" style="170" customWidth="1"/>
    <col min="6148" max="6148" width="7.5703125" style="170" customWidth="1"/>
    <col min="6149" max="6149" width="1.7109375" style="170" customWidth="1"/>
    <col min="6150" max="6152" width="6.7109375" style="170" customWidth="1"/>
    <col min="6153" max="6153" width="1.7109375" style="170" customWidth="1"/>
    <col min="6154" max="6156" width="6.7109375" style="170" customWidth="1"/>
    <col min="6157" max="6157" width="1.7109375" style="170" customWidth="1"/>
    <col min="6158" max="6160" width="6.7109375" style="170" customWidth="1"/>
    <col min="6161" max="6161" width="1.7109375" style="170" customWidth="1"/>
    <col min="6162" max="6164" width="6.7109375" style="170" customWidth="1"/>
    <col min="6165" max="6165" width="1.7109375" style="170" customWidth="1"/>
    <col min="6166" max="6168" width="6.7109375" style="170" customWidth="1"/>
    <col min="6169" max="6169" width="1.7109375" style="170" customWidth="1"/>
    <col min="6170" max="6172" width="6.7109375" style="170" customWidth="1"/>
    <col min="6173" max="6400" width="11.42578125" style="170"/>
    <col min="6401" max="6401" width="21.42578125" style="170" customWidth="1"/>
    <col min="6402" max="6402" width="8.42578125" style="170" customWidth="1"/>
    <col min="6403" max="6403" width="8.140625" style="170" customWidth="1"/>
    <col min="6404" max="6404" width="7.5703125" style="170" customWidth="1"/>
    <col min="6405" max="6405" width="1.7109375" style="170" customWidth="1"/>
    <col min="6406" max="6408" width="6.7109375" style="170" customWidth="1"/>
    <col min="6409" max="6409" width="1.7109375" style="170" customWidth="1"/>
    <col min="6410" max="6412" width="6.7109375" style="170" customWidth="1"/>
    <col min="6413" max="6413" width="1.7109375" style="170" customWidth="1"/>
    <col min="6414" max="6416" width="6.7109375" style="170" customWidth="1"/>
    <col min="6417" max="6417" width="1.7109375" style="170" customWidth="1"/>
    <col min="6418" max="6420" width="6.7109375" style="170" customWidth="1"/>
    <col min="6421" max="6421" width="1.7109375" style="170" customWidth="1"/>
    <col min="6422" max="6424" width="6.7109375" style="170" customWidth="1"/>
    <col min="6425" max="6425" width="1.7109375" style="170" customWidth="1"/>
    <col min="6426" max="6428" width="6.7109375" style="170" customWidth="1"/>
    <col min="6429" max="6656" width="11.42578125" style="170"/>
    <col min="6657" max="6657" width="21.42578125" style="170" customWidth="1"/>
    <col min="6658" max="6658" width="8.42578125" style="170" customWidth="1"/>
    <col min="6659" max="6659" width="8.140625" style="170" customWidth="1"/>
    <col min="6660" max="6660" width="7.5703125" style="170" customWidth="1"/>
    <col min="6661" max="6661" width="1.7109375" style="170" customWidth="1"/>
    <col min="6662" max="6664" width="6.7109375" style="170" customWidth="1"/>
    <col min="6665" max="6665" width="1.7109375" style="170" customWidth="1"/>
    <col min="6666" max="6668" width="6.7109375" style="170" customWidth="1"/>
    <col min="6669" max="6669" width="1.7109375" style="170" customWidth="1"/>
    <col min="6670" max="6672" width="6.7109375" style="170" customWidth="1"/>
    <col min="6673" max="6673" width="1.7109375" style="170" customWidth="1"/>
    <col min="6674" max="6676" width="6.7109375" style="170" customWidth="1"/>
    <col min="6677" max="6677" width="1.7109375" style="170" customWidth="1"/>
    <col min="6678" max="6680" width="6.7109375" style="170" customWidth="1"/>
    <col min="6681" max="6681" width="1.7109375" style="170" customWidth="1"/>
    <col min="6682" max="6684" width="6.7109375" style="170" customWidth="1"/>
    <col min="6685" max="6912" width="11.42578125" style="170"/>
    <col min="6913" max="6913" width="21.42578125" style="170" customWidth="1"/>
    <col min="6914" max="6914" width="8.42578125" style="170" customWidth="1"/>
    <col min="6915" max="6915" width="8.140625" style="170" customWidth="1"/>
    <col min="6916" max="6916" width="7.5703125" style="170" customWidth="1"/>
    <col min="6917" max="6917" width="1.7109375" style="170" customWidth="1"/>
    <col min="6918" max="6920" width="6.7109375" style="170" customWidth="1"/>
    <col min="6921" max="6921" width="1.7109375" style="170" customWidth="1"/>
    <col min="6922" max="6924" width="6.7109375" style="170" customWidth="1"/>
    <col min="6925" max="6925" width="1.7109375" style="170" customWidth="1"/>
    <col min="6926" max="6928" width="6.7109375" style="170" customWidth="1"/>
    <col min="6929" max="6929" width="1.7109375" style="170" customWidth="1"/>
    <col min="6930" max="6932" width="6.7109375" style="170" customWidth="1"/>
    <col min="6933" max="6933" width="1.7109375" style="170" customWidth="1"/>
    <col min="6934" max="6936" width="6.7109375" style="170" customWidth="1"/>
    <col min="6937" max="6937" width="1.7109375" style="170" customWidth="1"/>
    <col min="6938" max="6940" width="6.7109375" style="170" customWidth="1"/>
    <col min="6941" max="7168" width="11.42578125" style="170"/>
    <col min="7169" max="7169" width="21.42578125" style="170" customWidth="1"/>
    <col min="7170" max="7170" width="8.42578125" style="170" customWidth="1"/>
    <col min="7171" max="7171" width="8.140625" style="170" customWidth="1"/>
    <col min="7172" max="7172" width="7.5703125" style="170" customWidth="1"/>
    <col min="7173" max="7173" width="1.7109375" style="170" customWidth="1"/>
    <col min="7174" max="7176" width="6.7109375" style="170" customWidth="1"/>
    <col min="7177" max="7177" width="1.7109375" style="170" customWidth="1"/>
    <col min="7178" max="7180" width="6.7109375" style="170" customWidth="1"/>
    <col min="7181" max="7181" width="1.7109375" style="170" customWidth="1"/>
    <col min="7182" max="7184" width="6.7109375" style="170" customWidth="1"/>
    <col min="7185" max="7185" width="1.7109375" style="170" customWidth="1"/>
    <col min="7186" max="7188" width="6.7109375" style="170" customWidth="1"/>
    <col min="7189" max="7189" width="1.7109375" style="170" customWidth="1"/>
    <col min="7190" max="7192" width="6.7109375" style="170" customWidth="1"/>
    <col min="7193" max="7193" width="1.7109375" style="170" customWidth="1"/>
    <col min="7194" max="7196" width="6.7109375" style="170" customWidth="1"/>
    <col min="7197" max="7424" width="11.42578125" style="170"/>
    <col min="7425" max="7425" width="21.42578125" style="170" customWidth="1"/>
    <col min="7426" max="7426" width="8.42578125" style="170" customWidth="1"/>
    <col min="7427" max="7427" width="8.140625" style="170" customWidth="1"/>
    <col min="7428" max="7428" width="7.5703125" style="170" customWidth="1"/>
    <col min="7429" max="7429" width="1.7109375" style="170" customWidth="1"/>
    <col min="7430" max="7432" width="6.7109375" style="170" customWidth="1"/>
    <col min="7433" max="7433" width="1.7109375" style="170" customWidth="1"/>
    <col min="7434" max="7436" width="6.7109375" style="170" customWidth="1"/>
    <col min="7437" max="7437" width="1.7109375" style="170" customWidth="1"/>
    <col min="7438" max="7440" width="6.7109375" style="170" customWidth="1"/>
    <col min="7441" max="7441" width="1.7109375" style="170" customWidth="1"/>
    <col min="7442" max="7444" width="6.7109375" style="170" customWidth="1"/>
    <col min="7445" max="7445" width="1.7109375" style="170" customWidth="1"/>
    <col min="7446" max="7448" width="6.7109375" style="170" customWidth="1"/>
    <col min="7449" max="7449" width="1.7109375" style="170" customWidth="1"/>
    <col min="7450" max="7452" width="6.7109375" style="170" customWidth="1"/>
    <col min="7453" max="7680" width="11.42578125" style="170"/>
    <col min="7681" max="7681" width="21.42578125" style="170" customWidth="1"/>
    <col min="7682" max="7682" width="8.42578125" style="170" customWidth="1"/>
    <col min="7683" max="7683" width="8.140625" style="170" customWidth="1"/>
    <col min="7684" max="7684" width="7.5703125" style="170" customWidth="1"/>
    <col min="7685" max="7685" width="1.7109375" style="170" customWidth="1"/>
    <col min="7686" max="7688" width="6.7109375" style="170" customWidth="1"/>
    <col min="7689" max="7689" width="1.7109375" style="170" customWidth="1"/>
    <col min="7690" max="7692" width="6.7109375" style="170" customWidth="1"/>
    <col min="7693" max="7693" width="1.7109375" style="170" customWidth="1"/>
    <col min="7694" max="7696" width="6.7109375" style="170" customWidth="1"/>
    <col min="7697" max="7697" width="1.7109375" style="170" customWidth="1"/>
    <col min="7698" max="7700" width="6.7109375" style="170" customWidth="1"/>
    <col min="7701" max="7701" width="1.7109375" style="170" customWidth="1"/>
    <col min="7702" max="7704" width="6.7109375" style="170" customWidth="1"/>
    <col min="7705" max="7705" width="1.7109375" style="170" customWidth="1"/>
    <col min="7706" max="7708" width="6.7109375" style="170" customWidth="1"/>
    <col min="7709" max="7936" width="11.42578125" style="170"/>
    <col min="7937" max="7937" width="21.42578125" style="170" customWidth="1"/>
    <col min="7938" max="7938" width="8.42578125" style="170" customWidth="1"/>
    <col min="7939" max="7939" width="8.140625" style="170" customWidth="1"/>
    <col min="7940" max="7940" width="7.5703125" style="170" customWidth="1"/>
    <col min="7941" max="7941" width="1.7109375" style="170" customWidth="1"/>
    <col min="7942" max="7944" width="6.7109375" style="170" customWidth="1"/>
    <col min="7945" max="7945" width="1.7109375" style="170" customWidth="1"/>
    <col min="7946" max="7948" width="6.7109375" style="170" customWidth="1"/>
    <col min="7949" max="7949" width="1.7109375" style="170" customWidth="1"/>
    <col min="7950" max="7952" width="6.7109375" style="170" customWidth="1"/>
    <col min="7953" max="7953" width="1.7109375" style="170" customWidth="1"/>
    <col min="7954" max="7956" width="6.7109375" style="170" customWidth="1"/>
    <col min="7957" max="7957" width="1.7109375" style="170" customWidth="1"/>
    <col min="7958" max="7960" width="6.7109375" style="170" customWidth="1"/>
    <col min="7961" max="7961" width="1.7109375" style="170" customWidth="1"/>
    <col min="7962" max="7964" width="6.7109375" style="170" customWidth="1"/>
    <col min="7965" max="8192" width="11.42578125" style="170"/>
    <col min="8193" max="8193" width="21.42578125" style="170" customWidth="1"/>
    <col min="8194" max="8194" width="8.42578125" style="170" customWidth="1"/>
    <col min="8195" max="8195" width="8.140625" style="170" customWidth="1"/>
    <col min="8196" max="8196" width="7.5703125" style="170" customWidth="1"/>
    <col min="8197" max="8197" width="1.7109375" style="170" customWidth="1"/>
    <col min="8198" max="8200" width="6.7109375" style="170" customWidth="1"/>
    <col min="8201" max="8201" width="1.7109375" style="170" customWidth="1"/>
    <col min="8202" max="8204" width="6.7109375" style="170" customWidth="1"/>
    <col min="8205" max="8205" width="1.7109375" style="170" customWidth="1"/>
    <col min="8206" max="8208" width="6.7109375" style="170" customWidth="1"/>
    <col min="8209" max="8209" width="1.7109375" style="170" customWidth="1"/>
    <col min="8210" max="8212" width="6.7109375" style="170" customWidth="1"/>
    <col min="8213" max="8213" width="1.7109375" style="170" customWidth="1"/>
    <col min="8214" max="8216" width="6.7109375" style="170" customWidth="1"/>
    <col min="8217" max="8217" width="1.7109375" style="170" customWidth="1"/>
    <col min="8218" max="8220" width="6.7109375" style="170" customWidth="1"/>
    <col min="8221" max="8448" width="11.42578125" style="170"/>
    <col min="8449" max="8449" width="21.42578125" style="170" customWidth="1"/>
    <col min="8450" max="8450" width="8.42578125" style="170" customWidth="1"/>
    <col min="8451" max="8451" width="8.140625" style="170" customWidth="1"/>
    <col min="8452" max="8452" width="7.5703125" style="170" customWidth="1"/>
    <col min="8453" max="8453" width="1.7109375" style="170" customWidth="1"/>
    <col min="8454" max="8456" width="6.7109375" style="170" customWidth="1"/>
    <col min="8457" max="8457" width="1.7109375" style="170" customWidth="1"/>
    <col min="8458" max="8460" width="6.7109375" style="170" customWidth="1"/>
    <col min="8461" max="8461" width="1.7109375" style="170" customWidth="1"/>
    <col min="8462" max="8464" width="6.7109375" style="170" customWidth="1"/>
    <col min="8465" max="8465" width="1.7109375" style="170" customWidth="1"/>
    <col min="8466" max="8468" width="6.7109375" style="170" customWidth="1"/>
    <col min="8469" max="8469" width="1.7109375" style="170" customWidth="1"/>
    <col min="8470" max="8472" width="6.7109375" style="170" customWidth="1"/>
    <col min="8473" max="8473" width="1.7109375" style="170" customWidth="1"/>
    <col min="8474" max="8476" width="6.7109375" style="170" customWidth="1"/>
    <col min="8477" max="8704" width="11.42578125" style="170"/>
    <col min="8705" max="8705" width="21.42578125" style="170" customWidth="1"/>
    <col min="8706" max="8706" width="8.42578125" style="170" customWidth="1"/>
    <col min="8707" max="8707" width="8.140625" style="170" customWidth="1"/>
    <col min="8708" max="8708" width="7.5703125" style="170" customWidth="1"/>
    <col min="8709" max="8709" width="1.7109375" style="170" customWidth="1"/>
    <col min="8710" max="8712" width="6.7109375" style="170" customWidth="1"/>
    <col min="8713" max="8713" width="1.7109375" style="170" customWidth="1"/>
    <col min="8714" max="8716" width="6.7109375" style="170" customWidth="1"/>
    <col min="8717" max="8717" width="1.7109375" style="170" customWidth="1"/>
    <col min="8718" max="8720" width="6.7109375" style="170" customWidth="1"/>
    <col min="8721" max="8721" width="1.7109375" style="170" customWidth="1"/>
    <col min="8722" max="8724" width="6.7109375" style="170" customWidth="1"/>
    <col min="8725" max="8725" width="1.7109375" style="170" customWidth="1"/>
    <col min="8726" max="8728" width="6.7109375" style="170" customWidth="1"/>
    <col min="8729" max="8729" width="1.7109375" style="170" customWidth="1"/>
    <col min="8730" max="8732" width="6.7109375" style="170" customWidth="1"/>
    <col min="8733" max="8960" width="11.42578125" style="170"/>
    <col min="8961" max="8961" width="21.42578125" style="170" customWidth="1"/>
    <col min="8962" max="8962" width="8.42578125" style="170" customWidth="1"/>
    <col min="8963" max="8963" width="8.140625" style="170" customWidth="1"/>
    <col min="8964" max="8964" width="7.5703125" style="170" customWidth="1"/>
    <col min="8965" max="8965" width="1.7109375" style="170" customWidth="1"/>
    <col min="8966" max="8968" width="6.7109375" style="170" customWidth="1"/>
    <col min="8969" max="8969" width="1.7109375" style="170" customWidth="1"/>
    <col min="8970" max="8972" width="6.7109375" style="170" customWidth="1"/>
    <col min="8973" max="8973" width="1.7109375" style="170" customWidth="1"/>
    <col min="8974" max="8976" width="6.7109375" style="170" customWidth="1"/>
    <col min="8977" max="8977" width="1.7109375" style="170" customWidth="1"/>
    <col min="8978" max="8980" width="6.7109375" style="170" customWidth="1"/>
    <col min="8981" max="8981" width="1.7109375" style="170" customWidth="1"/>
    <col min="8982" max="8984" width="6.7109375" style="170" customWidth="1"/>
    <col min="8985" max="8985" width="1.7109375" style="170" customWidth="1"/>
    <col min="8986" max="8988" width="6.7109375" style="170" customWidth="1"/>
    <col min="8989" max="9216" width="11.42578125" style="170"/>
    <col min="9217" max="9217" width="21.42578125" style="170" customWidth="1"/>
    <col min="9218" max="9218" width="8.42578125" style="170" customWidth="1"/>
    <col min="9219" max="9219" width="8.140625" style="170" customWidth="1"/>
    <col min="9220" max="9220" width="7.5703125" style="170" customWidth="1"/>
    <col min="9221" max="9221" width="1.7109375" style="170" customWidth="1"/>
    <col min="9222" max="9224" width="6.7109375" style="170" customWidth="1"/>
    <col min="9225" max="9225" width="1.7109375" style="170" customWidth="1"/>
    <col min="9226" max="9228" width="6.7109375" style="170" customWidth="1"/>
    <col min="9229" max="9229" width="1.7109375" style="170" customWidth="1"/>
    <col min="9230" max="9232" width="6.7109375" style="170" customWidth="1"/>
    <col min="9233" max="9233" width="1.7109375" style="170" customWidth="1"/>
    <col min="9234" max="9236" width="6.7109375" style="170" customWidth="1"/>
    <col min="9237" max="9237" width="1.7109375" style="170" customWidth="1"/>
    <col min="9238" max="9240" width="6.7109375" style="170" customWidth="1"/>
    <col min="9241" max="9241" width="1.7109375" style="170" customWidth="1"/>
    <col min="9242" max="9244" width="6.7109375" style="170" customWidth="1"/>
    <col min="9245" max="9472" width="11.42578125" style="170"/>
    <col min="9473" max="9473" width="21.42578125" style="170" customWidth="1"/>
    <col min="9474" max="9474" width="8.42578125" style="170" customWidth="1"/>
    <col min="9475" max="9475" width="8.140625" style="170" customWidth="1"/>
    <col min="9476" max="9476" width="7.5703125" style="170" customWidth="1"/>
    <col min="9477" max="9477" width="1.7109375" style="170" customWidth="1"/>
    <col min="9478" max="9480" width="6.7109375" style="170" customWidth="1"/>
    <col min="9481" max="9481" width="1.7109375" style="170" customWidth="1"/>
    <col min="9482" max="9484" width="6.7109375" style="170" customWidth="1"/>
    <col min="9485" max="9485" width="1.7109375" style="170" customWidth="1"/>
    <col min="9486" max="9488" width="6.7109375" style="170" customWidth="1"/>
    <col min="9489" max="9489" width="1.7109375" style="170" customWidth="1"/>
    <col min="9490" max="9492" width="6.7109375" style="170" customWidth="1"/>
    <col min="9493" max="9493" width="1.7109375" style="170" customWidth="1"/>
    <col min="9494" max="9496" width="6.7109375" style="170" customWidth="1"/>
    <col min="9497" max="9497" width="1.7109375" style="170" customWidth="1"/>
    <col min="9498" max="9500" width="6.7109375" style="170" customWidth="1"/>
    <col min="9501" max="9728" width="11.42578125" style="170"/>
    <col min="9729" max="9729" width="21.42578125" style="170" customWidth="1"/>
    <col min="9730" max="9730" width="8.42578125" style="170" customWidth="1"/>
    <col min="9731" max="9731" width="8.140625" style="170" customWidth="1"/>
    <col min="9732" max="9732" width="7.5703125" style="170" customWidth="1"/>
    <col min="9733" max="9733" width="1.7109375" style="170" customWidth="1"/>
    <col min="9734" max="9736" width="6.7109375" style="170" customWidth="1"/>
    <col min="9737" max="9737" width="1.7109375" style="170" customWidth="1"/>
    <col min="9738" max="9740" width="6.7109375" style="170" customWidth="1"/>
    <col min="9741" max="9741" width="1.7109375" style="170" customWidth="1"/>
    <col min="9742" max="9744" width="6.7109375" style="170" customWidth="1"/>
    <col min="9745" max="9745" width="1.7109375" style="170" customWidth="1"/>
    <col min="9746" max="9748" width="6.7109375" style="170" customWidth="1"/>
    <col min="9749" max="9749" width="1.7109375" style="170" customWidth="1"/>
    <col min="9750" max="9752" width="6.7109375" style="170" customWidth="1"/>
    <col min="9753" max="9753" width="1.7109375" style="170" customWidth="1"/>
    <col min="9754" max="9756" width="6.7109375" style="170" customWidth="1"/>
    <col min="9757" max="9984" width="11.42578125" style="170"/>
    <col min="9985" max="9985" width="21.42578125" style="170" customWidth="1"/>
    <col min="9986" max="9986" width="8.42578125" style="170" customWidth="1"/>
    <col min="9987" max="9987" width="8.140625" style="170" customWidth="1"/>
    <col min="9988" max="9988" width="7.5703125" style="170" customWidth="1"/>
    <col min="9989" max="9989" width="1.7109375" style="170" customWidth="1"/>
    <col min="9990" max="9992" width="6.7109375" style="170" customWidth="1"/>
    <col min="9993" max="9993" width="1.7109375" style="170" customWidth="1"/>
    <col min="9994" max="9996" width="6.7109375" style="170" customWidth="1"/>
    <col min="9997" max="9997" width="1.7109375" style="170" customWidth="1"/>
    <col min="9998" max="10000" width="6.7109375" style="170" customWidth="1"/>
    <col min="10001" max="10001" width="1.7109375" style="170" customWidth="1"/>
    <col min="10002" max="10004" width="6.7109375" style="170" customWidth="1"/>
    <col min="10005" max="10005" width="1.7109375" style="170" customWidth="1"/>
    <col min="10006" max="10008" width="6.7109375" style="170" customWidth="1"/>
    <col min="10009" max="10009" width="1.7109375" style="170" customWidth="1"/>
    <col min="10010" max="10012" width="6.7109375" style="170" customWidth="1"/>
    <col min="10013" max="10240" width="11.42578125" style="170"/>
    <col min="10241" max="10241" width="21.42578125" style="170" customWidth="1"/>
    <col min="10242" max="10242" width="8.42578125" style="170" customWidth="1"/>
    <col min="10243" max="10243" width="8.140625" style="170" customWidth="1"/>
    <col min="10244" max="10244" width="7.5703125" style="170" customWidth="1"/>
    <col min="10245" max="10245" width="1.7109375" style="170" customWidth="1"/>
    <col min="10246" max="10248" width="6.7109375" style="170" customWidth="1"/>
    <col min="10249" max="10249" width="1.7109375" style="170" customWidth="1"/>
    <col min="10250" max="10252" width="6.7109375" style="170" customWidth="1"/>
    <col min="10253" max="10253" width="1.7109375" style="170" customWidth="1"/>
    <col min="10254" max="10256" width="6.7109375" style="170" customWidth="1"/>
    <col min="10257" max="10257" width="1.7109375" style="170" customWidth="1"/>
    <col min="10258" max="10260" width="6.7109375" style="170" customWidth="1"/>
    <col min="10261" max="10261" width="1.7109375" style="170" customWidth="1"/>
    <col min="10262" max="10264" width="6.7109375" style="170" customWidth="1"/>
    <col min="10265" max="10265" width="1.7109375" style="170" customWidth="1"/>
    <col min="10266" max="10268" width="6.7109375" style="170" customWidth="1"/>
    <col min="10269" max="10496" width="11.42578125" style="170"/>
    <col min="10497" max="10497" width="21.42578125" style="170" customWidth="1"/>
    <col min="10498" max="10498" width="8.42578125" style="170" customWidth="1"/>
    <col min="10499" max="10499" width="8.140625" style="170" customWidth="1"/>
    <col min="10500" max="10500" width="7.5703125" style="170" customWidth="1"/>
    <col min="10501" max="10501" width="1.7109375" style="170" customWidth="1"/>
    <col min="10502" max="10504" width="6.7109375" style="170" customWidth="1"/>
    <col min="10505" max="10505" width="1.7109375" style="170" customWidth="1"/>
    <col min="10506" max="10508" width="6.7109375" style="170" customWidth="1"/>
    <col min="10509" max="10509" width="1.7109375" style="170" customWidth="1"/>
    <col min="10510" max="10512" width="6.7109375" style="170" customWidth="1"/>
    <col min="10513" max="10513" width="1.7109375" style="170" customWidth="1"/>
    <col min="10514" max="10516" width="6.7109375" style="170" customWidth="1"/>
    <col min="10517" max="10517" width="1.7109375" style="170" customWidth="1"/>
    <col min="10518" max="10520" width="6.7109375" style="170" customWidth="1"/>
    <col min="10521" max="10521" width="1.7109375" style="170" customWidth="1"/>
    <col min="10522" max="10524" width="6.7109375" style="170" customWidth="1"/>
    <col min="10525" max="10752" width="11.42578125" style="170"/>
    <col min="10753" max="10753" width="21.42578125" style="170" customWidth="1"/>
    <col min="10754" max="10754" width="8.42578125" style="170" customWidth="1"/>
    <col min="10755" max="10755" width="8.140625" style="170" customWidth="1"/>
    <col min="10756" max="10756" width="7.5703125" style="170" customWidth="1"/>
    <col min="10757" max="10757" width="1.7109375" style="170" customWidth="1"/>
    <col min="10758" max="10760" width="6.7109375" style="170" customWidth="1"/>
    <col min="10761" max="10761" width="1.7109375" style="170" customWidth="1"/>
    <col min="10762" max="10764" width="6.7109375" style="170" customWidth="1"/>
    <col min="10765" max="10765" width="1.7109375" style="170" customWidth="1"/>
    <col min="10766" max="10768" width="6.7109375" style="170" customWidth="1"/>
    <col min="10769" max="10769" width="1.7109375" style="170" customWidth="1"/>
    <col min="10770" max="10772" width="6.7109375" style="170" customWidth="1"/>
    <col min="10773" max="10773" width="1.7109375" style="170" customWidth="1"/>
    <col min="10774" max="10776" width="6.7109375" style="170" customWidth="1"/>
    <col min="10777" max="10777" width="1.7109375" style="170" customWidth="1"/>
    <col min="10778" max="10780" width="6.7109375" style="170" customWidth="1"/>
    <col min="10781" max="11008" width="11.42578125" style="170"/>
    <col min="11009" max="11009" width="21.42578125" style="170" customWidth="1"/>
    <col min="11010" max="11010" width="8.42578125" style="170" customWidth="1"/>
    <col min="11011" max="11011" width="8.140625" style="170" customWidth="1"/>
    <col min="11012" max="11012" width="7.5703125" style="170" customWidth="1"/>
    <col min="11013" max="11013" width="1.7109375" style="170" customWidth="1"/>
    <col min="11014" max="11016" width="6.7109375" style="170" customWidth="1"/>
    <col min="11017" max="11017" width="1.7109375" style="170" customWidth="1"/>
    <col min="11018" max="11020" width="6.7109375" style="170" customWidth="1"/>
    <col min="11021" max="11021" width="1.7109375" style="170" customWidth="1"/>
    <col min="11022" max="11024" width="6.7109375" style="170" customWidth="1"/>
    <col min="11025" max="11025" width="1.7109375" style="170" customWidth="1"/>
    <col min="11026" max="11028" width="6.7109375" style="170" customWidth="1"/>
    <col min="11029" max="11029" width="1.7109375" style="170" customWidth="1"/>
    <col min="11030" max="11032" width="6.7109375" style="170" customWidth="1"/>
    <col min="11033" max="11033" width="1.7109375" style="170" customWidth="1"/>
    <col min="11034" max="11036" width="6.7109375" style="170" customWidth="1"/>
    <col min="11037" max="11264" width="11.42578125" style="170"/>
    <col min="11265" max="11265" width="21.42578125" style="170" customWidth="1"/>
    <col min="11266" max="11266" width="8.42578125" style="170" customWidth="1"/>
    <col min="11267" max="11267" width="8.140625" style="170" customWidth="1"/>
    <col min="11268" max="11268" width="7.5703125" style="170" customWidth="1"/>
    <col min="11269" max="11269" width="1.7109375" style="170" customWidth="1"/>
    <col min="11270" max="11272" width="6.7109375" style="170" customWidth="1"/>
    <col min="11273" max="11273" width="1.7109375" style="170" customWidth="1"/>
    <col min="11274" max="11276" width="6.7109375" style="170" customWidth="1"/>
    <col min="11277" max="11277" width="1.7109375" style="170" customWidth="1"/>
    <col min="11278" max="11280" width="6.7109375" style="170" customWidth="1"/>
    <col min="11281" max="11281" width="1.7109375" style="170" customWidth="1"/>
    <col min="11282" max="11284" width="6.7109375" style="170" customWidth="1"/>
    <col min="11285" max="11285" width="1.7109375" style="170" customWidth="1"/>
    <col min="11286" max="11288" width="6.7109375" style="170" customWidth="1"/>
    <col min="11289" max="11289" width="1.7109375" style="170" customWidth="1"/>
    <col min="11290" max="11292" width="6.7109375" style="170" customWidth="1"/>
    <col min="11293" max="11520" width="11.42578125" style="170"/>
    <col min="11521" max="11521" width="21.42578125" style="170" customWidth="1"/>
    <col min="11522" max="11522" width="8.42578125" style="170" customWidth="1"/>
    <col min="11523" max="11523" width="8.140625" style="170" customWidth="1"/>
    <col min="11524" max="11524" width="7.5703125" style="170" customWidth="1"/>
    <col min="11525" max="11525" width="1.7109375" style="170" customWidth="1"/>
    <col min="11526" max="11528" width="6.7109375" style="170" customWidth="1"/>
    <col min="11529" max="11529" width="1.7109375" style="170" customWidth="1"/>
    <col min="11530" max="11532" width="6.7109375" style="170" customWidth="1"/>
    <col min="11533" max="11533" width="1.7109375" style="170" customWidth="1"/>
    <col min="11534" max="11536" width="6.7109375" style="170" customWidth="1"/>
    <col min="11537" max="11537" width="1.7109375" style="170" customWidth="1"/>
    <col min="11538" max="11540" width="6.7109375" style="170" customWidth="1"/>
    <col min="11541" max="11541" width="1.7109375" style="170" customWidth="1"/>
    <col min="11542" max="11544" width="6.7109375" style="170" customWidth="1"/>
    <col min="11545" max="11545" width="1.7109375" style="170" customWidth="1"/>
    <col min="11546" max="11548" width="6.7109375" style="170" customWidth="1"/>
    <col min="11549" max="11776" width="11.42578125" style="170"/>
    <col min="11777" max="11777" width="21.42578125" style="170" customWidth="1"/>
    <col min="11778" max="11778" width="8.42578125" style="170" customWidth="1"/>
    <col min="11779" max="11779" width="8.140625" style="170" customWidth="1"/>
    <col min="11780" max="11780" width="7.5703125" style="170" customWidth="1"/>
    <col min="11781" max="11781" width="1.7109375" style="170" customWidth="1"/>
    <col min="11782" max="11784" width="6.7109375" style="170" customWidth="1"/>
    <col min="11785" max="11785" width="1.7109375" style="170" customWidth="1"/>
    <col min="11786" max="11788" width="6.7109375" style="170" customWidth="1"/>
    <col min="11789" max="11789" width="1.7109375" style="170" customWidth="1"/>
    <col min="11790" max="11792" width="6.7109375" style="170" customWidth="1"/>
    <col min="11793" max="11793" width="1.7109375" style="170" customWidth="1"/>
    <col min="11794" max="11796" width="6.7109375" style="170" customWidth="1"/>
    <col min="11797" max="11797" width="1.7109375" style="170" customWidth="1"/>
    <col min="11798" max="11800" width="6.7109375" style="170" customWidth="1"/>
    <col min="11801" max="11801" width="1.7109375" style="170" customWidth="1"/>
    <col min="11802" max="11804" width="6.7109375" style="170" customWidth="1"/>
    <col min="11805" max="12032" width="11.42578125" style="170"/>
    <col min="12033" max="12033" width="21.42578125" style="170" customWidth="1"/>
    <col min="12034" max="12034" width="8.42578125" style="170" customWidth="1"/>
    <col min="12035" max="12035" width="8.140625" style="170" customWidth="1"/>
    <col min="12036" max="12036" width="7.5703125" style="170" customWidth="1"/>
    <col min="12037" max="12037" width="1.7109375" style="170" customWidth="1"/>
    <col min="12038" max="12040" width="6.7109375" style="170" customWidth="1"/>
    <col min="12041" max="12041" width="1.7109375" style="170" customWidth="1"/>
    <col min="12042" max="12044" width="6.7109375" style="170" customWidth="1"/>
    <col min="12045" max="12045" width="1.7109375" style="170" customWidth="1"/>
    <col min="12046" max="12048" width="6.7109375" style="170" customWidth="1"/>
    <col min="12049" max="12049" width="1.7109375" style="170" customWidth="1"/>
    <col min="12050" max="12052" width="6.7109375" style="170" customWidth="1"/>
    <col min="12053" max="12053" width="1.7109375" style="170" customWidth="1"/>
    <col min="12054" max="12056" width="6.7109375" style="170" customWidth="1"/>
    <col min="12057" max="12057" width="1.7109375" style="170" customWidth="1"/>
    <col min="12058" max="12060" width="6.7109375" style="170" customWidth="1"/>
    <col min="12061" max="12288" width="11.42578125" style="170"/>
    <col min="12289" max="12289" width="21.42578125" style="170" customWidth="1"/>
    <col min="12290" max="12290" width="8.42578125" style="170" customWidth="1"/>
    <col min="12291" max="12291" width="8.140625" style="170" customWidth="1"/>
    <col min="12292" max="12292" width="7.5703125" style="170" customWidth="1"/>
    <col min="12293" max="12293" width="1.7109375" style="170" customWidth="1"/>
    <col min="12294" max="12296" width="6.7109375" style="170" customWidth="1"/>
    <col min="12297" max="12297" width="1.7109375" style="170" customWidth="1"/>
    <col min="12298" max="12300" width="6.7109375" style="170" customWidth="1"/>
    <col min="12301" max="12301" width="1.7109375" style="170" customWidth="1"/>
    <col min="12302" max="12304" width="6.7109375" style="170" customWidth="1"/>
    <col min="12305" max="12305" width="1.7109375" style="170" customWidth="1"/>
    <col min="12306" max="12308" width="6.7109375" style="170" customWidth="1"/>
    <col min="12309" max="12309" width="1.7109375" style="170" customWidth="1"/>
    <col min="12310" max="12312" width="6.7109375" style="170" customWidth="1"/>
    <col min="12313" max="12313" width="1.7109375" style="170" customWidth="1"/>
    <col min="12314" max="12316" width="6.7109375" style="170" customWidth="1"/>
    <col min="12317" max="12544" width="11.42578125" style="170"/>
    <col min="12545" max="12545" width="21.42578125" style="170" customWidth="1"/>
    <col min="12546" max="12546" width="8.42578125" style="170" customWidth="1"/>
    <col min="12547" max="12547" width="8.140625" style="170" customWidth="1"/>
    <col min="12548" max="12548" width="7.5703125" style="170" customWidth="1"/>
    <col min="12549" max="12549" width="1.7109375" style="170" customWidth="1"/>
    <col min="12550" max="12552" width="6.7109375" style="170" customWidth="1"/>
    <col min="12553" max="12553" width="1.7109375" style="170" customWidth="1"/>
    <col min="12554" max="12556" width="6.7109375" style="170" customWidth="1"/>
    <col min="12557" max="12557" width="1.7109375" style="170" customWidth="1"/>
    <col min="12558" max="12560" width="6.7109375" style="170" customWidth="1"/>
    <col min="12561" max="12561" width="1.7109375" style="170" customWidth="1"/>
    <col min="12562" max="12564" width="6.7109375" style="170" customWidth="1"/>
    <col min="12565" max="12565" width="1.7109375" style="170" customWidth="1"/>
    <col min="12566" max="12568" width="6.7109375" style="170" customWidth="1"/>
    <col min="12569" max="12569" width="1.7109375" style="170" customWidth="1"/>
    <col min="12570" max="12572" width="6.7109375" style="170" customWidth="1"/>
    <col min="12573" max="12800" width="11.42578125" style="170"/>
    <col min="12801" max="12801" width="21.42578125" style="170" customWidth="1"/>
    <col min="12802" max="12802" width="8.42578125" style="170" customWidth="1"/>
    <col min="12803" max="12803" width="8.140625" style="170" customWidth="1"/>
    <col min="12804" max="12804" width="7.5703125" style="170" customWidth="1"/>
    <col min="12805" max="12805" width="1.7109375" style="170" customWidth="1"/>
    <col min="12806" max="12808" width="6.7109375" style="170" customWidth="1"/>
    <col min="12809" max="12809" width="1.7109375" style="170" customWidth="1"/>
    <col min="12810" max="12812" width="6.7109375" style="170" customWidth="1"/>
    <col min="12813" max="12813" width="1.7109375" style="170" customWidth="1"/>
    <col min="12814" max="12816" width="6.7109375" style="170" customWidth="1"/>
    <col min="12817" max="12817" width="1.7109375" style="170" customWidth="1"/>
    <col min="12818" max="12820" width="6.7109375" style="170" customWidth="1"/>
    <col min="12821" max="12821" width="1.7109375" style="170" customWidth="1"/>
    <col min="12822" max="12824" width="6.7109375" style="170" customWidth="1"/>
    <col min="12825" max="12825" width="1.7109375" style="170" customWidth="1"/>
    <col min="12826" max="12828" width="6.7109375" style="170" customWidth="1"/>
    <col min="12829" max="13056" width="11.42578125" style="170"/>
    <col min="13057" max="13057" width="21.42578125" style="170" customWidth="1"/>
    <col min="13058" max="13058" width="8.42578125" style="170" customWidth="1"/>
    <col min="13059" max="13059" width="8.140625" style="170" customWidth="1"/>
    <col min="13060" max="13060" width="7.5703125" style="170" customWidth="1"/>
    <col min="13061" max="13061" width="1.7109375" style="170" customWidth="1"/>
    <col min="13062" max="13064" width="6.7109375" style="170" customWidth="1"/>
    <col min="13065" max="13065" width="1.7109375" style="170" customWidth="1"/>
    <col min="13066" max="13068" width="6.7109375" style="170" customWidth="1"/>
    <col min="13069" max="13069" width="1.7109375" style="170" customWidth="1"/>
    <col min="13070" max="13072" width="6.7109375" style="170" customWidth="1"/>
    <col min="13073" max="13073" width="1.7109375" style="170" customWidth="1"/>
    <col min="13074" max="13076" width="6.7109375" style="170" customWidth="1"/>
    <col min="13077" max="13077" width="1.7109375" style="170" customWidth="1"/>
    <col min="13078" max="13080" width="6.7109375" style="170" customWidth="1"/>
    <col min="13081" max="13081" width="1.7109375" style="170" customWidth="1"/>
    <col min="13082" max="13084" width="6.7109375" style="170" customWidth="1"/>
    <col min="13085" max="13312" width="11.42578125" style="170"/>
    <col min="13313" max="13313" width="21.42578125" style="170" customWidth="1"/>
    <col min="13314" max="13314" width="8.42578125" style="170" customWidth="1"/>
    <col min="13315" max="13315" width="8.140625" style="170" customWidth="1"/>
    <col min="13316" max="13316" width="7.5703125" style="170" customWidth="1"/>
    <col min="13317" max="13317" width="1.7109375" style="170" customWidth="1"/>
    <col min="13318" max="13320" width="6.7109375" style="170" customWidth="1"/>
    <col min="13321" max="13321" width="1.7109375" style="170" customWidth="1"/>
    <col min="13322" max="13324" width="6.7109375" style="170" customWidth="1"/>
    <col min="13325" max="13325" width="1.7109375" style="170" customWidth="1"/>
    <col min="13326" max="13328" width="6.7109375" style="170" customWidth="1"/>
    <col min="13329" max="13329" width="1.7109375" style="170" customWidth="1"/>
    <col min="13330" max="13332" width="6.7109375" style="170" customWidth="1"/>
    <col min="13333" max="13333" width="1.7109375" style="170" customWidth="1"/>
    <col min="13334" max="13336" width="6.7109375" style="170" customWidth="1"/>
    <col min="13337" max="13337" width="1.7109375" style="170" customWidth="1"/>
    <col min="13338" max="13340" width="6.7109375" style="170" customWidth="1"/>
    <col min="13341" max="13568" width="11.42578125" style="170"/>
    <col min="13569" max="13569" width="21.42578125" style="170" customWidth="1"/>
    <col min="13570" max="13570" width="8.42578125" style="170" customWidth="1"/>
    <col min="13571" max="13571" width="8.140625" style="170" customWidth="1"/>
    <col min="13572" max="13572" width="7.5703125" style="170" customWidth="1"/>
    <col min="13573" max="13573" width="1.7109375" style="170" customWidth="1"/>
    <col min="13574" max="13576" width="6.7109375" style="170" customWidth="1"/>
    <col min="13577" max="13577" width="1.7109375" style="170" customWidth="1"/>
    <col min="13578" max="13580" width="6.7109375" style="170" customWidth="1"/>
    <col min="13581" max="13581" width="1.7109375" style="170" customWidth="1"/>
    <col min="13582" max="13584" width="6.7109375" style="170" customWidth="1"/>
    <col min="13585" max="13585" width="1.7109375" style="170" customWidth="1"/>
    <col min="13586" max="13588" width="6.7109375" style="170" customWidth="1"/>
    <col min="13589" max="13589" width="1.7109375" style="170" customWidth="1"/>
    <col min="13590" max="13592" width="6.7109375" style="170" customWidth="1"/>
    <col min="13593" max="13593" width="1.7109375" style="170" customWidth="1"/>
    <col min="13594" max="13596" width="6.7109375" style="170" customWidth="1"/>
    <col min="13597" max="13824" width="11.42578125" style="170"/>
    <col min="13825" max="13825" width="21.42578125" style="170" customWidth="1"/>
    <col min="13826" max="13826" width="8.42578125" style="170" customWidth="1"/>
    <col min="13827" max="13827" width="8.140625" style="170" customWidth="1"/>
    <col min="13828" max="13828" width="7.5703125" style="170" customWidth="1"/>
    <col min="13829" max="13829" width="1.7109375" style="170" customWidth="1"/>
    <col min="13830" max="13832" width="6.7109375" style="170" customWidth="1"/>
    <col min="13833" max="13833" width="1.7109375" style="170" customWidth="1"/>
    <col min="13834" max="13836" width="6.7109375" style="170" customWidth="1"/>
    <col min="13837" max="13837" width="1.7109375" style="170" customWidth="1"/>
    <col min="13838" max="13840" width="6.7109375" style="170" customWidth="1"/>
    <col min="13841" max="13841" width="1.7109375" style="170" customWidth="1"/>
    <col min="13842" max="13844" width="6.7109375" style="170" customWidth="1"/>
    <col min="13845" max="13845" width="1.7109375" style="170" customWidth="1"/>
    <col min="13846" max="13848" width="6.7109375" style="170" customWidth="1"/>
    <col min="13849" max="13849" width="1.7109375" style="170" customWidth="1"/>
    <col min="13850" max="13852" width="6.7109375" style="170" customWidth="1"/>
    <col min="13853" max="14080" width="11.42578125" style="170"/>
    <col min="14081" max="14081" width="21.42578125" style="170" customWidth="1"/>
    <col min="14082" max="14082" width="8.42578125" style="170" customWidth="1"/>
    <col min="14083" max="14083" width="8.140625" style="170" customWidth="1"/>
    <col min="14084" max="14084" width="7.5703125" style="170" customWidth="1"/>
    <col min="14085" max="14085" width="1.7109375" style="170" customWidth="1"/>
    <col min="14086" max="14088" width="6.7109375" style="170" customWidth="1"/>
    <col min="14089" max="14089" width="1.7109375" style="170" customWidth="1"/>
    <col min="14090" max="14092" width="6.7109375" style="170" customWidth="1"/>
    <col min="14093" max="14093" width="1.7109375" style="170" customWidth="1"/>
    <col min="14094" max="14096" width="6.7109375" style="170" customWidth="1"/>
    <col min="14097" max="14097" width="1.7109375" style="170" customWidth="1"/>
    <col min="14098" max="14100" width="6.7109375" style="170" customWidth="1"/>
    <col min="14101" max="14101" width="1.7109375" style="170" customWidth="1"/>
    <col min="14102" max="14104" width="6.7109375" style="170" customWidth="1"/>
    <col min="14105" max="14105" width="1.7109375" style="170" customWidth="1"/>
    <col min="14106" max="14108" width="6.7109375" style="170" customWidth="1"/>
    <col min="14109" max="14336" width="11.42578125" style="170"/>
    <col min="14337" max="14337" width="21.42578125" style="170" customWidth="1"/>
    <col min="14338" max="14338" width="8.42578125" style="170" customWidth="1"/>
    <col min="14339" max="14339" width="8.140625" style="170" customWidth="1"/>
    <col min="14340" max="14340" width="7.5703125" style="170" customWidth="1"/>
    <col min="14341" max="14341" width="1.7109375" style="170" customWidth="1"/>
    <col min="14342" max="14344" width="6.7109375" style="170" customWidth="1"/>
    <col min="14345" max="14345" width="1.7109375" style="170" customWidth="1"/>
    <col min="14346" max="14348" width="6.7109375" style="170" customWidth="1"/>
    <col min="14349" max="14349" width="1.7109375" style="170" customWidth="1"/>
    <col min="14350" max="14352" width="6.7109375" style="170" customWidth="1"/>
    <col min="14353" max="14353" width="1.7109375" style="170" customWidth="1"/>
    <col min="14354" max="14356" width="6.7109375" style="170" customWidth="1"/>
    <col min="14357" max="14357" width="1.7109375" style="170" customWidth="1"/>
    <col min="14358" max="14360" width="6.7109375" style="170" customWidth="1"/>
    <col min="14361" max="14361" width="1.7109375" style="170" customWidth="1"/>
    <col min="14362" max="14364" width="6.7109375" style="170" customWidth="1"/>
    <col min="14365" max="14592" width="11.42578125" style="170"/>
    <col min="14593" max="14593" width="21.42578125" style="170" customWidth="1"/>
    <col min="14594" max="14594" width="8.42578125" style="170" customWidth="1"/>
    <col min="14595" max="14595" width="8.140625" style="170" customWidth="1"/>
    <col min="14596" max="14596" width="7.5703125" style="170" customWidth="1"/>
    <col min="14597" max="14597" width="1.7109375" style="170" customWidth="1"/>
    <col min="14598" max="14600" width="6.7109375" style="170" customWidth="1"/>
    <col min="14601" max="14601" width="1.7109375" style="170" customWidth="1"/>
    <col min="14602" max="14604" width="6.7109375" style="170" customWidth="1"/>
    <col min="14605" max="14605" width="1.7109375" style="170" customWidth="1"/>
    <col min="14606" max="14608" width="6.7109375" style="170" customWidth="1"/>
    <col min="14609" max="14609" width="1.7109375" style="170" customWidth="1"/>
    <col min="14610" max="14612" width="6.7109375" style="170" customWidth="1"/>
    <col min="14613" max="14613" width="1.7109375" style="170" customWidth="1"/>
    <col min="14614" max="14616" width="6.7109375" style="170" customWidth="1"/>
    <col min="14617" max="14617" width="1.7109375" style="170" customWidth="1"/>
    <col min="14618" max="14620" width="6.7109375" style="170" customWidth="1"/>
    <col min="14621" max="14848" width="11.42578125" style="170"/>
    <col min="14849" max="14849" width="21.42578125" style="170" customWidth="1"/>
    <col min="14850" max="14850" width="8.42578125" style="170" customWidth="1"/>
    <col min="14851" max="14851" width="8.140625" style="170" customWidth="1"/>
    <col min="14852" max="14852" width="7.5703125" style="170" customWidth="1"/>
    <col min="14853" max="14853" width="1.7109375" style="170" customWidth="1"/>
    <col min="14854" max="14856" width="6.7109375" style="170" customWidth="1"/>
    <col min="14857" max="14857" width="1.7109375" style="170" customWidth="1"/>
    <col min="14858" max="14860" width="6.7109375" style="170" customWidth="1"/>
    <col min="14861" max="14861" width="1.7109375" style="170" customWidth="1"/>
    <col min="14862" max="14864" width="6.7109375" style="170" customWidth="1"/>
    <col min="14865" max="14865" width="1.7109375" style="170" customWidth="1"/>
    <col min="14866" max="14868" width="6.7109375" style="170" customWidth="1"/>
    <col min="14869" max="14869" width="1.7109375" style="170" customWidth="1"/>
    <col min="14870" max="14872" width="6.7109375" style="170" customWidth="1"/>
    <col min="14873" max="14873" width="1.7109375" style="170" customWidth="1"/>
    <col min="14874" max="14876" width="6.7109375" style="170" customWidth="1"/>
    <col min="14877" max="15104" width="11.42578125" style="170"/>
    <col min="15105" max="15105" width="21.42578125" style="170" customWidth="1"/>
    <col min="15106" max="15106" width="8.42578125" style="170" customWidth="1"/>
    <col min="15107" max="15107" width="8.140625" style="170" customWidth="1"/>
    <col min="15108" max="15108" width="7.5703125" style="170" customWidth="1"/>
    <col min="15109" max="15109" width="1.7109375" style="170" customWidth="1"/>
    <col min="15110" max="15112" width="6.7109375" style="170" customWidth="1"/>
    <col min="15113" max="15113" width="1.7109375" style="170" customWidth="1"/>
    <col min="15114" max="15116" width="6.7109375" style="170" customWidth="1"/>
    <col min="15117" max="15117" width="1.7109375" style="170" customWidth="1"/>
    <col min="15118" max="15120" width="6.7109375" style="170" customWidth="1"/>
    <col min="15121" max="15121" width="1.7109375" style="170" customWidth="1"/>
    <col min="15122" max="15124" width="6.7109375" style="170" customWidth="1"/>
    <col min="15125" max="15125" width="1.7109375" style="170" customWidth="1"/>
    <col min="15126" max="15128" width="6.7109375" style="170" customWidth="1"/>
    <col min="15129" max="15129" width="1.7109375" style="170" customWidth="1"/>
    <col min="15130" max="15132" width="6.7109375" style="170" customWidth="1"/>
    <col min="15133" max="15360" width="11.42578125" style="170"/>
    <col min="15361" max="15361" width="21.42578125" style="170" customWidth="1"/>
    <col min="15362" max="15362" width="8.42578125" style="170" customWidth="1"/>
    <col min="15363" max="15363" width="8.140625" style="170" customWidth="1"/>
    <col min="15364" max="15364" width="7.5703125" style="170" customWidth="1"/>
    <col min="15365" max="15365" width="1.7109375" style="170" customWidth="1"/>
    <col min="15366" max="15368" width="6.7109375" style="170" customWidth="1"/>
    <col min="15369" max="15369" width="1.7109375" style="170" customWidth="1"/>
    <col min="15370" max="15372" width="6.7109375" style="170" customWidth="1"/>
    <col min="15373" max="15373" width="1.7109375" style="170" customWidth="1"/>
    <col min="15374" max="15376" width="6.7109375" style="170" customWidth="1"/>
    <col min="15377" max="15377" width="1.7109375" style="170" customWidth="1"/>
    <col min="15378" max="15380" width="6.7109375" style="170" customWidth="1"/>
    <col min="15381" max="15381" width="1.7109375" style="170" customWidth="1"/>
    <col min="15382" max="15384" width="6.7109375" style="170" customWidth="1"/>
    <col min="15385" max="15385" width="1.7109375" style="170" customWidth="1"/>
    <col min="15386" max="15388" width="6.7109375" style="170" customWidth="1"/>
    <col min="15389" max="15616" width="11.42578125" style="170"/>
    <col min="15617" max="15617" width="21.42578125" style="170" customWidth="1"/>
    <col min="15618" max="15618" width="8.42578125" style="170" customWidth="1"/>
    <col min="15619" max="15619" width="8.140625" style="170" customWidth="1"/>
    <col min="15620" max="15620" width="7.5703125" style="170" customWidth="1"/>
    <col min="15621" max="15621" width="1.7109375" style="170" customWidth="1"/>
    <col min="15622" max="15624" width="6.7109375" style="170" customWidth="1"/>
    <col min="15625" max="15625" width="1.7109375" style="170" customWidth="1"/>
    <col min="15626" max="15628" width="6.7109375" style="170" customWidth="1"/>
    <col min="15629" max="15629" width="1.7109375" style="170" customWidth="1"/>
    <col min="15630" max="15632" width="6.7109375" style="170" customWidth="1"/>
    <col min="15633" max="15633" width="1.7109375" style="170" customWidth="1"/>
    <col min="15634" max="15636" width="6.7109375" style="170" customWidth="1"/>
    <col min="15637" max="15637" width="1.7109375" style="170" customWidth="1"/>
    <col min="15638" max="15640" width="6.7109375" style="170" customWidth="1"/>
    <col min="15641" max="15641" width="1.7109375" style="170" customWidth="1"/>
    <col min="15642" max="15644" width="6.7109375" style="170" customWidth="1"/>
    <col min="15645" max="15872" width="11.42578125" style="170"/>
    <col min="15873" max="15873" width="21.42578125" style="170" customWidth="1"/>
    <col min="15874" max="15874" width="8.42578125" style="170" customWidth="1"/>
    <col min="15875" max="15875" width="8.140625" style="170" customWidth="1"/>
    <col min="15876" max="15876" width="7.5703125" style="170" customWidth="1"/>
    <col min="15877" max="15877" width="1.7109375" style="170" customWidth="1"/>
    <col min="15878" max="15880" width="6.7109375" style="170" customWidth="1"/>
    <col min="15881" max="15881" width="1.7109375" style="170" customWidth="1"/>
    <col min="15882" max="15884" width="6.7109375" style="170" customWidth="1"/>
    <col min="15885" max="15885" width="1.7109375" style="170" customWidth="1"/>
    <col min="15886" max="15888" width="6.7109375" style="170" customWidth="1"/>
    <col min="15889" max="15889" width="1.7109375" style="170" customWidth="1"/>
    <col min="15890" max="15892" width="6.7109375" style="170" customWidth="1"/>
    <col min="15893" max="15893" width="1.7109375" style="170" customWidth="1"/>
    <col min="15894" max="15896" width="6.7109375" style="170" customWidth="1"/>
    <col min="15897" max="15897" width="1.7109375" style="170" customWidth="1"/>
    <col min="15898" max="15900" width="6.7109375" style="170" customWidth="1"/>
    <col min="15901" max="16128" width="11.42578125" style="170"/>
    <col min="16129" max="16129" width="21.42578125" style="170" customWidth="1"/>
    <col min="16130" max="16130" width="8.42578125" style="170" customWidth="1"/>
    <col min="16131" max="16131" width="8.140625" style="170" customWidth="1"/>
    <col min="16132" max="16132" width="7.5703125" style="170" customWidth="1"/>
    <col min="16133" max="16133" width="1.7109375" style="170" customWidth="1"/>
    <col min="16134" max="16136" width="6.7109375" style="170" customWidth="1"/>
    <col min="16137" max="16137" width="1.7109375" style="170" customWidth="1"/>
    <col min="16138" max="16140" width="6.7109375" style="170" customWidth="1"/>
    <col min="16141" max="16141" width="1.7109375" style="170" customWidth="1"/>
    <col min="16142" max="16144" width="6.7109375" style="170" customWidth="1"/>
    <col min="16145" max="16145" width="1.7109375" style="170" customWidth="1"/>
    <col min="16146" max="16148" width="6.7109375" style="170" customWidth="1"/>
    <col min="16149" max="16149" width="1.7109375" style="170" customWidth="1"/>
    <col min="16150" max="16152" width="6.7109375" style="170" customWidth="1"/>
    <col min="16153" max="16153" width="1.7109375" style="170" customWidth="1"/>
    <col min="16154" max="16156" width="6.7109375" style="170" customWidth="1"/>
    <col min="16157" max="16384" width="11.42578125" style="170"/>
  </cols>
  <sheetData>
    <row r="1" spans="1:33" s="162" customFormat="1" ht="15" customHeight="1" x14ac:dyDescent="0.2">
      <c r="A1" s="337" t="s">
        <v>469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338" t="s">
        <v>306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337" t="s">
        <v>236</v>
      </c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70"/>
      <c r="AF3" s="170"/>
      <c r="AG3" s="170"/>
    </row>
    <row r="4" spans="1:33" s="162" customFormat="1" ht="15" customHeight="1" x14ac:dyDescent="0.2">
      <c r="A4" s="338" t="s">
        <v>237</v>
      </c>
      <c r="B4" s="338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70"/>
      <c r="AF4" s="170"/>
      <c r="AG4" s="170"/>
    </row>
    <row r="5" spans="1:33" s="162" customFormat="1" ht="15" customHeight="1" x14ac:dyDescent="0.2">
      <c r="A5" s="338" t="s">
        <v>462</v>
      </c>
      <c r="B5" s="338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70"/>
      <c r="AF5" s="170"/>
      <c r="AG5" s="170"/>
    </row>
    <row r="6" spans="1:33" s="162" customFormat="1" ht="15" customHeight="1" thickBot="1" x14ac:dyDescent="0.25">
      <c r="A6" s="119"/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70"/>
      <c r="AF6" s="170"/>
      <c r="AG6" s="170"/>
    </row>
    <row r="7" spans="1:33" ht="15" customHeight="1" x14ac:dyDescent="0.2">
      <c r="A7" s="339" t="s">
        <v>418</v>
      </c>
      <c r="B7" s="343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</row>
    <row r="8" spans="1:33" ht="15" customHeight="1" thickBot="1" x14ac:dyDescent="0.25">
      <c r="A8" s="340"/>
      <c r="B8" s="109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</row>
    <row r="9" spans="1:33" s="162" customFormat="1" ht="15" customHeight="1" x14ac:dyDescent="0.2">
      <c r="A9" s="111"/>
      <c r="B9" s="112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70"/>
      <c r="AD9" s="170"/>
      <c r="AE9" s="170"/>
      <c r="AF9" s="170"/>
      <c r="AG9" s="170"/>
    </row>
    <row r="10" spans="1:33" s="162" customFormat="1" ht="15" customHeight="1" x14ac:dyDescent="0.2">
      <c r="A10" s="135" t="s">
        <v>19</v>
      </c>
      <c r="B10" s="151">
        <f t="shared" ref="B10:D11" si="0">+B16+B22</f>
        <v>12956</v>
      </c>
      <c r="C10" s="151">
        <f t="shared" si="0"/>
        <v>4664</v>
      </c>
      <c r="D10" s="151">
        <f t="shared" si="0"/>
        <v>8292</v>
      </c>
      <c r="E10" s="151"/>
      <c r="F10" s="245">
        <f t="shared" ref="F10:H12" si="1">+F16+F22</f>
        <v>0</v>
      </c>
      <c r="G10" s="245">
        <f t="shared" si="1"/>
        <v>0</v>
      </c>
      <c r="H10" s="245">
        <f t="shared" si="1"/>
        <v>0</v>
      </c>
      <c r="I10" s="245"/>
      <c r="J10" s="245">
        <f t="shared" ref="J10:L12" si="2">+J16+J22</f>
        <v>0</v>
      </c>
      <c r="K10" s="245">
        <f t="shared" si="2"/>
        <v>0</v>
      </c>
      <c r="L10" s="245">
        <f t="shared" si="2"/>
        <v>0</v>
      </c>
      <c r="M10" s="245"/>
      <c r="N10" s="245">
        <f t="shared" ref="N10:P12" si="3">+N16+N22</f>
        <v>0</v>
      </c>
      <c r="O10" s="245">
        <f t="shared" si="3"/>
        <v>0</v>
      </c>
      <c r="P10" s="245">
        <f t="shared" si="3"/>
        <v>0</v>
      </c>
      <c r="Q10" s="151"/>
      <c r="R10" s="151">
        <f t="shared" ref="R10:T12" si="4">+R16+R22</f>
        <v>5762</v>
      </c>
      <c r="S10" s="151">
        <f t="shared" si="4"/>
        <v>2139</v>
      </c>
      <c r="T10" s="151">
        <f t="shared" si="4"/>
        <v>3623</v>
      </c>
      <c r="U10" s="151"/>
      <c r="V10" s="151">
        <f t="shared" ref="V10:X12" si="5">+V16+V22</f>
        <v>3815</v>
      </c>
      <c r="W10" s="151">
        <f t="shared" si="5"/>
        <v>1383</v>
      </c>
      <c r="X10" s="151">
        <f t="shared" si="5"/>
        <v>2432</v>
      </c>
      <c r="Y10" s="151"/>
      <c r="Z10" s="151">
        <f t="shared" ref="Z10:AB12" si="6">+Z16+Z22</f>
        <v>3379</v>
      </c>
      <c r="AA10" s="151">
        <f t="shared" si="6"/>
        <v>1142</v>
      </c>
      <c r="AB10" s="151">
        <f t="shared" si="6"/>
        <v>2237</v>
      </c>
      <c r="AC10" s="170"/>
      <c r="AD10" s="170"/>
      <c r="AE10" s="170"/>
      <c r="AF10" s="170"/>
      <c r="AG10" s="170"/>
    </row>
    <row r="11" spans="1:33" s="162" customFormat="1" ht="15" customHeight="1" x14ac:dyDescent="0.2">
      <c r="A11" s="115" t="s">
        <v>73</v>
      </c>
      <c r="B11" s="114">
        <f t="shared" si="0"/>
        <v>12403</v>
      </c>
      <c r="C11" s="114">
        <f t="shared" si="0"/>
        <v>4337</v>
      </c>
      <c r="D11" s="114">
        <f t="shared" si="0"/>
        <v>8066</v>
      </c>
      <c r="E11" s="114"/>
      <c r="F11" s="225">
        <f t="shared" si="1"/>
        <v>0</v>
      </c>
      <c r="G11" s="225">
        <f t="shared" si="1"/>
        <v>0</v>
      </c>
      <c r="H11" s="225">
        <f t="shared" si="1"/>
        <v>0</v>
      </c>
      <c r="I11" s="225"/>
      <c r="J11" s="225">
        <f t="shared" si="2"/>
        <v>0</v>
      </c>
      <c r="K11" s="225">
        <f t="shared" si="2"/>
        <v>0</v>
      </c>
      <c r="L11" s="225">
        <f t="shared" si="2"/>
        <v>0</v>
      </c>
      <c r="M11" s="225"/>
      <c r="N11" s="225">
        <f t="shared" si="3"/>
        <v>0</v>
      </c>
      <c r="O11" s="225">
        <f t="shared" si="3"/>
        <v>0</v>
      </c>
      <c r="P11" s="225">
        <f t="shared" si="3"/>
        <v>0</v>
      </c>
      <c r="Q11" s="114"/>
      <c r="R11" s="114">
        <f t="shared" si="4"/>
        <v>5535</v>
      </c>
      <c r="S11" s="114">
        <f t="shared" si="4"/>
        <v>2018</v>
      </c>
      <c r="T11" s="114">
        <f t="shared" si="4"/>
        <v>3517</v>
      </c>
      <c r="U11" s="114"/>
      <c r="V11" s="114">
        <f t="shared" si="5"/>
        <v>3673</v>
      </c>
      <c r="W11" s="114">
        <f t="shared" si="5"/>
        <v>1290</v>
      </c>
      <c r="X11" s="114">
        <f t="shared" si="5"/>
        <v>2383</v>
      </c>
      <c r="Y11" s="114"/>
      <c r="Z11" s="114">
        <f t="shared" si="6"/>
        <v>3195</v>
      </c>
      <c r="AA11" s="114">
        <f t="shared" si="6"/>
        <v>1029</v>
      </c>
      <c r="AB11" s="114">
        <f t="shared" si="6"/>
        <v>2166</v>
      </c>
      <c r="AC11" s="170"/>
      <c r="AD11" s="170"/>
      <c r="AE11" s="170"/>
      <c r="AF11" s="170"/>
      <c r="AG11" s="170"/>
    </row>
    <row r="12" spans="1:33" s="162" customFormat="1" ht="15" customHeight="1" x14ac:dyDescent="0.2">
      <c r="A12" s="115" t="s">
        <v>74</v>
      </c>
      <c r="B12" s="114">
        <f>+B18+B24</f>
        <v>0</v>
      </c>
      <c r="C12" s="114">
        <f>+C18+C24</f>
        <v>0</v>
      </c>
      <c r="D12" s="114">
        <f>+D18+D24</f>
        <v>0</v>
      </c>
      <c r="E12" s="114"/>
      <c r="F12" s="225">
        <f t="shared" si="1"/>
        <v>0</v>
      </c>
      <c r="G12" s="225">
        <f t="shared" si="1"/>
        <v>0</v>
      </c>
      <c r="H12" s="225">
        <f t="shared" si="1"/>
        <v>0</v>
      </c>
      <c r="I12" s="225"/>
      <c r="J12" s="225">
        <f t="shared" si="2"/>
        <v>0</v>
      </c>
      <c r="K12" s="225">
        <f t="shared" si="2"/>
        <v>0</v>
      </c>
      <c r="L12" s="225">
        <f t="shared" si="2"/>
        <v>0</v>
      </c>
      <c r="M12" s="225"/>
      <c r="N12" s="225">
        <f t="shared" si="3"/>
        <v>0</v>
      </c>
      <c r="O12" s="225">
        <f t="shared" si="3"/>
        <v>0</v>
      </c>
      <c r="P12" s="225">
        <f t="shared" si="3"/>
        <v>0</v>
      </c>
      <c r="Q12" s="114"/>
      <c r="R12" s="114">
        <f t="shared" si="4"/>
        <v>0</v>
      </c>
      <c r="S12" s="114">
        <f t="shared" si="4"/>
        <v>0</v>
      </c>
      <c r="T12" s="114">
        <f t="shared" si="4"/>
        <v>0</v>
      </c>
      <c r="U12" s="114"/>
      <c r="V12" s="114">
        <f t="shared" si="5"/>
        <v>0</v>
      </c>
      <c r="W12" s="114">
        <f t="shared" si="5"/>
        <v>0</v>
      </c>
      <c r="X12" s="114">
        <f t="shared" si="5"/>
        <v>0</v>
      </c>
      <c r="Y12" s="114"/>
      <c r="Z12" s="114">
        <f t="shared" si="6"/>
        <v>0</v>
      </c>
      <c r="AA12" s="114">
        <f t="shared" si="6"/>
        <v>0</v>
      </c>
      <c r="AB12" s="114">
        <f t="shared" si="6"/>
        <v>0</v>
      </c>
      <c r="AC12" s="170"/>
      <c r="AD12" s="170"/>
      <c r="AE12" s="170"/>
      <c r="AF12" s="170"/>
      <c r="AG12" s="170"/>
    </row>
    <row r="13" spans="1:33" s="162" customFormat="1" ht="15" customHeight="1" x14ac:dyDescent="0.2">
      <c r="A13" s="115" t="s">
        <v>245</v>
      </c>
      <c r="B13" s="114">
        <f>+B19</f>
        <v>553</v>
      </c>
      <c r="C13" s="114">
        <f>+C19</f>
        <v>327</v>
      </c>
      <c r="D13" s="114">
        <f>+D19</f>
        <v>226</v>
      </c>
      <c r="E13" s="114"/>
      <c r="F13" s="225">
        <f>+F19</f>
        <v>0</v>
      </c>
      <c r="G13" s="225">
        <f>+G19</f>
        <v>0</v>
      </c>
      <c r="H13" s="225">
        <f>+H19</f>
        <v>0</v>
      </c>
      <c r="I13" s="225"/>
      <c r="J13" s="225">
        <f>+J19</f>
        <v>0</v>
      </c>
      <c r="K13" s="225">
        <f>+K19</f>
        <v>0</v>
      </c>
      <c r="L13" s="225">
        <f>+L19</f>
        <v>0</v>
      </c>
      <c r="M13" s="225"/>
      <c r="N13" s="225">
        <f>+N19</f>
        <v>0</v>
      </c>
      <c r="O13" s="225">
        <f>+O19</f>
        <v>0</v>
      </c>
      <c r="P13" s="225">
        <f>+P19</f>
        <v>0</v>
      </c>
      <c r="Q13" s="114"/>
      <c r="R13" s="114">
        <f>+R19</f>
        <v>227</v>
      </c>
      <c r="S13" s="114">
        <f>+S19</f>
        <v>121</v>
      </c>
      <c r="T13" s="114">
        <f>+T19</f>
        <v>106</v>
      </c>
      <c r="U13" s="114"/>
      <c r="V13" s="114">
        <f>+V19</f>
        <v>142</v>
      </c>
      <c r="W13" s="114">
        <f>+W19</f>
        <v>93</v>
      </c>
      <c r="X13" s="114">
        <f>+X19</f>
        <v>49</v>
      </c>
      <c r="Y13" s="114"/>
      <c r="Z13" s="114">
        <f>+Z19</f>
        <v>184</v>
      </c>
      <c r="AA13" s="114">
        <f>+AA19</f>
        <v>113</v>
      </c>
      <c r="AB13" s="114">
        <f>+AB19</f>
        <v>71</v>
      </c>
      <c r="AC13" s="170"/>
      <c r="AD13" s="170"/>
      <c r="AE13" s="170"/>
      <c r="AF13" s="170"/>
      <c r="AG13" s="170"/>
    </row>
    <row r="14" spans="1:33" s="162" customFormat="1" ht="15" customHeight="1" x14ac:dyDescent="0.2">
      <c r="A14" s="111"/>
      <c r="B14" s="116"/>
      <c r="C14" s="116"/>
      <c r="D14" s="116"/>
      <c r="E14" s="11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70"/>
      <c r="AD14" s="170"/>
      <c r="AE14" s="170"/>
      <c r="AF14" s="170"/>
      <c r="AG14" s="170"/>
    </row>
    <row r="15" spans="1:33" s="162" customFormat="1" ht="15" customHeight="1" x14ac:dyDescent="0.2">
      <c r="A15" s="135" t="s">
        <v>419</v>
      </c>
      <c r="B15" s="116"/>
      <c r="C15" s="116"/>
      <c r="D15" s="116"/>
      <c r="E15" s="117"/>
      <c r="F15" s="246"/>
      <c r="G15" s="246"/>
      <c r="H15" s="246"/>
      <c r="I15" s="247"/>
      <c r="J15" s="246"/>
      <c r="K15" s="246"/>
      <c r="L15" s="246"/>
      <c r="M15" s="247"/>
      <c r="N15" s="246"/>
      <c r="O15" s="246"/>
      <c r="P15" s="246"/>
      <c r="Q15" s="117"/>
      <c r="R15" s="116"/>
      <c r="S15" s="116"/>
      <c r="T15" s="116"/>
      <c r="U15" s="117"/>
      <c r="V15" s="116"/>
      <c r="W15" s="116"/>
      <c r="X15" s="116"/>
      <c r="Y15" s="117"/>
      <c r="Z15" s="116"/>
      <c r="AA15" s="116"/>
      <c r="AB15" s="116"/>
      <c r="AC15" s="170"/>
      <c r="AD15" s="170"/>
      <c r="AE15" s="170"/>
      <c r="AF15" s="170"/>
      <c r="AG15" s="170"/>
    </row>
    <row r="16" spans="1:33" s="162" customFormat="1" ht="15" customHeight="1" x14ac:dyDescent="0.2">
      <c r="A16" s="136" t="s">
        <v>19</v>
      </c>
      <c r="B16" s="262">
        <v>9127</v>
      </c>
      <c r="C16" s="262">
        <v>3373</v>
      </c>
      <c r="D16" s="262">
        <v>5754</v>
      </c>
      <c r="E16" s="262"/>
      <c r="F16" s="225">
        <v>0</v>
      </c>
      <c r="G16" s="225">
        <v>0</v>
      </c>
      <c r="H16" s="225">
        <v>0</v>
      </c>
      <c r="I16" s="225"/>
      <c r="J16" s="225">
        <v>0</v>
      </c>
      <c r="K16" s="225">
        <v>0</v>
      </c>
      <c r="L16" s="225">
        <v>0</v>
      </c>
      <c r="M16" s="225"/>
      <c r="N16" s="225">
        <v>0</v>
      </c>
      <c r="O16" s="225">
        <v>0</v>
      </c>
      <c r="P16" s="225">
        <v>0</v>
      </c>
      <c r="Q16" s="262"/>
      <c r="R16" s="262">
        <v>4077</v>
      </c>
      <c r="S16" s="262">
        <v>1539</v>
      </c>
      <c r="T16" s="262">
        <v>2538</v>
      </c>
      <c r="U16" s="262"/>
      <c r="V16" s="262">
        <v>2733</v>
      </c>
      <c r="W16" s="262">
        <v>1018</v>
      </c>
      <c r="X16" s="262">
        <v>1715</v>
      </c>
      <c r="Y16" s="262"/>
      <c r="Z16" s="262">
        <v>2317</v>
      </c>
      <c r="AA16" s="262">
        <v>816</v>
      </c>
      <c r="AB16" s="262">
        <v>1501</v>
      </c>
      <c r="AC16" s="170"/>
      <c r="AD16" s="170"/>
      <c r="AE16" s="170"/>
      <c r="AF16" s="170"/>
      <c r="AG16" s="170"/>
    </row>
    <row r="17" spans="1:33" ht="15" customHeight="1" x14ac:dyDescent="0.2">
      <c r="A17" s="115" t="s">
        <v>73</v>
      </c>
      <c r="B17" s="263">
        <v>8574</v>
      </c>
      <c r="C17" s="263">
        <v>3046</v>
      </c>
      <c r="D17" s="263">
        <v>5528</v>
      </c>
      <c r="E17" s="263"/>
      <c r="F17" s="225">
        <v>0</v>
      </c>
      <c r="G17" s="225">
        <v>0</v>
      </c>
      <c r="H17" s="225">
        <v>0</v>
      </c>
      <c r="I17" s="225"/>
      <c r="J17" s="225">
        <v>0</v>
      </c>
      <c r="K17" s="225">
        <v>0</v>
      </c>
      <c r="L17" s="225">
        <v>0</v>
      </c>
      <c r="M17" s="225"/>
      <c r="N17" s="225">
        <v>0</v>
      </c>
      <c r="O17" s="225">
        <v>0</v>
      </c>
      <c r="P17" s="225">
        <v>0</v>
      </c>
      <c r="Q17" s="263"/>
      <c r="R17" s="263">
        <v>3850</v>
      </c>
      <c r="S17" s="263">
        <v>1418</v>
      </c>
      <c r="T17" s="263">
        <v>2432</v>
      </c>
      <c r="U17" s="263"/>
      <c r="V17" s="263">
        <v>2591</v>
      </c>
      <c r="W17" s="263">
        <v>925</v>
      </c>
      <c r="X17" s="263">
        <v>1666</v>
      </c>
      <c r="Y17" s="263"/>
      <c r="Z17" s="263">
        <v>2133</v>
      </c>
      <c r="AA17" s="263">
        <v>703</v>
      </c>
      <c r="AB17" s="263">
        <v>1430</v>
      </c>
    </row>
    <row r="18" spans="1:33" ht="15" customHeight="1" x14ac:dyDescent="0.2">
      <c r="A18" s="115" t="s">
        <v>74</v>
      </c>
      <c r="B18" s="263"/>
      <c r="C18" s="263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263"/>
      <c r="Q18" s="263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</row>
    <row r="19" spans="1:33" ht="15" customHeight="1" x14ac:dyDescent="0.2">
      <c r="A19" s="115" t="s">
        <v>245</v>
      </c>
      <c r="B19" s="263">
        <v>553</v>
      </c>
      <c r="C19" s="263">
        <v>327</v>
      </c>
      <c r="D19" s="263">
        <v>226</v>
      </c>
      <c r="E19" s="263"/>
      <c r="F19" s="225">
        <v>0</v>
      </c>
      <c r="G19" s="225">
        <v>0</v>
      </c>
      <c r="H19" s="225">
        <v>0</v>
      </c>
      <c r="I19" s="225"/>
      <c r="J19" s="225">
        <v>0</v>
      </c>
      <c r="K19" s="225">
        <v>0</v>
      </c>
      <c r="L19" s="225">
        <v>0</v>
      </c>
      <c r="M19" s="225"/>
      <c r="N19" s="225">
        <v>0</v>
      </c>
      <c r="O19" s="225">
        <v>0</v>
      </c>
      <c r="P19" s="225">
        <v>0</v>
      </c>
      <c r="Q19" s="263"/>
      <c r="R19" s="263">
        <v>227</v>
      </c>
      <c r="S19" s="263">
        <v>121</v>
      </c>
      <c r="T19" s="263">
        <v>106</v>
      </c>
      <c r="U19" s="263"/>
      <c r="V19" s="263">
        <v>142</v>
      </c>
      <c r="W19" s="263">
        <v>93</v>
      </c>
      <c r="X19" s="263">
        <v>49</v>
      </c>
      <c r="Y19" s="263"/>
      <c r="Z19" s="263">
        <v>184</v>
      </c>
      <c r="AA19" s="263">
        <v>113</v>
      </c>
      <c r="AB19" s="263">
        <v>71</v>
      </c>
    </row>
    <row r="20" spans="1:33" ht="15" customHeight="1" x14ac:dyDescent="0.2">
      <c r="A20" s="115"/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3" ht="15" customHeight="1" x14ac:dyDescent="0.2">
      <c r="A21" s="124" t="s">
        <v>420</v>
      </c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</row>
    <row r="22" spans="1:33" s="162" customFormat="1" ht="15" customHeight="1" x14ac:dyDescent="0.2">
      <c r="A22" s="136" t="s">
        <v>19</v>
      </c>
      <c r="B22" s="262">
        <v>3829</v>
      </c>
      <c r="C22" s="262">
        <v>1291</v>
      </c>
      <c r="D22" s="262">
        <v>2538</v>
      </c>
      <c r="E22" s="262"/>
      <c r="F22" s="225">
        <v>0</v>
      </c>
      <c r="G22" s="225">
        <v>0</v>
      </c>
      <c r="H22" s="225">
        <v>0</v>
      </c>
      <c r="I22" s="225"/>
      <c r="J22" s="225">
        <v>0</v>
      </c>
      <c r="K22" s="225">
        <v>0</v>
      </c>
      <c r="L22" s="225">
        <v>0</v>
      </c>
      <c r="M22" s="225"/>
      <c r="N22" s="225">
        <v>0</v>
      </c>
      <c r="O22" s="225">
        <v>0</v>
      </c>
      <c r="P22" s="225">
        <v>0</v>
      </c>
      <c r="Q22" s="262"/>
      <c r="R22" s="262">
        <v>1685</v>
      </c>
      <c r="S22" s="262">
        <v>600</v>
      </c>
      <c r="T22" s="262">
        <v>1085</v>
      </c>
      <c r="U22" s="262"/>
      <c r="V22" s="262">
        <v>1082</v>
      </c>
      <c r="W22" s="262">
        <v>365</v>
      </c>
      <c r="X22" s="262">
        <v>717</v>
      </c>
      <c r="Y22" s="262"/>
      <c r="Z22" s="262">
        <v>1062</v>
      </c>
      <c r="AA22" s="262">
        <v>326</v>
      </c>
      <c r="AB22" s="262">
        <v>736</v>
      </c>
      <c r="AC22" s="170"/>
      <c r="AD22" s="170"/>
      <c r="AE22" s="170"/>
      <c r="AF22" s="170"/>
      <c r="AG22" s="170"/>
    </row>
    <row r="23" spans="1:33" ht="15" customHeight="1" x14ac:dyDescent="0.2">
      <c r="A23" s="115" t="s">
        <v>73</v>
      </c>
      <c r="B23" s="263">
        <v>3829</v>
      </c>
      <c r="C23" s="263">
        <v>1291</v>
      </c>
      <c r="D23" s="263">
        <v>2538</v>
      </c>
      <c r="E23" s="263"/>
      <c r="F23" s="225">
        <v>0</v>
      </c>
      <c r="G23" s="225">
        <v>0</v>
      </c>
      <c r="H23" s="225">
        <v>0</v>
      </c>
      <c r="I23" s="225"/>
      <c r="J23" s="225">
        <v>0</v>
      </c>
      <c r="K23" s="225">
        <v>0</v>
      </c>
      <c r="L23" s="225">
        <v>0</v>
      </c>
      <c r="M23" s="225"/>
      <c r="N23" s="225">
        <v>0</v>
      </c>
      <c r="O23" s="225">
        <v>0</v>
      </c>
      <c r="P23" s="225">
        <v>0</v>
      </c>
      <c r="Q23" s="263"/>
      <c r="R23" s="263">
        <v>1685</v>
      </c>
      <c r="S23" s="263">
        <v>600</v>
      </c>
      <c r="T23" s="263">
        <v>1085</v>
      </c>
      <c r="U23" s="263"/>
      <c r="V23" s="263">
        <v>1082</v>
      </c>
      <c r="W23" s="263">
        <v>365</v>
      </c>
      <c r="X23" s="263">
        <v>717</v>
      </c>
      <c r="Y23" s="263"/>
      <c r="Z23" s="263">
        <v>1062</v>
      </c>
      <c r="AA23" s="263">
        <v>326</v>
      </c>
      <c r="AB23" s="263">
        <v>736</v>
      </c>
    </row>
    <row r="24" spans="1:33" ht="15" customHeight="1" x14ac:dyDescent="0.2">
      <c r="A24" s="115" t="s">
        <v>74</v>
      </c>
      <c r="B24" s="118">
        <v>0</v>
      </c>
      <c r="C24" s="118">
        <v>0</v>
      </c>
      <c r="D24" s="118">
        <v>0</v>
      </c>
      <c r="E24" s="118"/>
      <c r="F24" s="242">
        <v>0</v>
      </c>
      <c r="G24" s="242">
        <v>0</v>
      </c>
      <c r="H24" s="242">
        <v>0</v>
      </c>
      <c r="I24" s="242"/>
      <c r="J24" s="242">
        <v>0</v>
      </c>
      <c r="K24" s="242">
        <v>0</v>
      </c>
      <c r="L24" s="242">
        <v>0</v>
      </c>
      <c r="M24" s="242"/>
      <c r="N24" s="242">
        <v>0</v>
      </c>
      <c r="O24" s="242">
        <v>0</v>
      </c>
      <c r="P24" s="242">
        <v>0</v>
      </c>
      <c r="Q24" s="118"/>
      <c r="R24" s="118">
        <v>0</v>
      </c>
      <c r="S24" s="118">
        <v>0</v>
      </c>
      <c r="T24" s="118">
        <v>0</v>
      </c>
      <c r="U24" s="118"/>
      <c r="V24" s="118">
        <v>0</v>
      </c>
      <c r="W24" s="118">
        <v>0</v>
      </c>
      <c r="X24" s="118">
        <v>0</v>
      </c>
      <c r="Y24" s="118"/>
      <c r="Z24" s="118">
        <v>0</v>
      </c>
      <c r="AA24" s="118">
        <v>0</v>
      </c>
      <c r="AB24" s="118">
        <v>0</v>
      </c>
    </row>
    <row r="25" spans="1:33" ht="15" customHeight="1" thickBot="1" x14ac:dyDescent="0.25">
      <c r="A25" s="119" t="s">
        <v>245</v>
      </c>
      <c r="B25" s="120">
        <v>0</v>
      </c>
      <c r="C25" s="120">
        <v>0</v>
      </c>
      <c r="D25" s="120">
        <v>0</v>
      </c>
      <c r="E25" s="120"/>
      <c r="F25" s="243">
        <v>0</v>
      </c>
      <c r="G25" s="243">
        <v>0</v>
      </c>
      <c r="H25" s="243">
        <v>0</v>
      </c>
      <c r="I25" s="243"/>
      <c r="J25" s="243">
        <v>0</v>
      </c>
      <c r="K25" s="243">
        <v>0</v>
      </c>
      <c r="L25" s="243">
        <v>0</v>
      </c>
      <c r="M25" s="243"/>
      <c r="N25" s="243">
        <v>0</v>
      </c>
      <c r="O25" s="243">
        <v>0</v>
      </c>
      <c r="P25" s="243">
        <v>0</v>
      </c>
      <c r="Q25" s="120"/>
      <c r="R25" s="120">
        <v>0</v>
      </c>
      <c r="S25" s="120">
        <v>0</v>
      </c>
      <c r="T25" s="120">
        <v>0</v>
      </c>
      <c r="U25" s="120"/>
      <c r="V25" s="120">
        <v>0</v>
      </c>
      <c r="W25" s="120">
        <v>0</v>
      </c>
      <c r="X25" s="120">
        <v>0</v>
      </c>
      <c r="Y25" s="120"/>
      <c r="Z25" s="120">
        <v>0</v>
      </c>
      <c r="AA25" s="120">
        <v>0</v>
      </c>
      <c r="AB25" s="120">
        <v>0</v>
      </c>
    </row>
    <row r="26" spans="1:33" ht="15" customHeight="1" x14ac:dyDescent="0.2">
      <c r="A26" s="341" t="s">
        <v>238</v>
      </c>
      <c r="B26" s="341"/>
      <c r="C26" s="341"/>
      <c r="D26" s="341"/>
      <c r="E26" s="341"/>
      <c r="F26" s="341"/>
      <c r="G26" s="341"/>
      <c r="H26" s="341"/>
      <c r="I26" s="341"/>
      <c r="J26" s="341"/>
      <c r="K26" s="341"/>
      <c r="L26" s="341"/>
      <c r="M26" s="341"/>
      <c r="N26" s="341"/>
      <c r="O26" s="341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</row>
    <row r="27" spans="1:33" ht="15" customHeight="1" x14ac:dyDescent="0.2">
      <c r="A27" s="342" t="s">
        <v>224</v>
      </c>
      <c r="B27" s="342"/>
      <c r="C27" s="342"/>
      <c r="D27" s="342"/>
      <c r="E27" s="342"/>
      <c r="F27" s="342"/>
      <c r="G27" s="342"/>
      <c r="H27" s="342"/>
      <c r="I27" s="342"/>
      <c r="J27" s="342"/>
      <c r="K27" s="342"/>
      <c r="L27" s="342"/>
      <c r="M27" s="342"/>
      <c r="N27" s="342"/>
      <c r="O27" s="342"/>
      <c r="P27" s="342"/>
      <c r="Q27" s="342"/>
      <c r="R27" s="342"/>
      <c r="S27" s="342"/>
      <c r="T27" s="342"/>
      <c r="U27" s="342"/>
      <c r="V27" s="342"/>
      <c r="W27" s="342"/>
      <c r="X27" s="342"/>
      <c r="Y27" s="342"/>
      <c r="Z27" s="342"/>
      <c r="AA27" s="342"/>
      <c r="AB27" s="342"/>
    </row>
  </sheetData>
  <mergeCells count="16">
    <mergeCell ref="AE1:AF2"/>
    <mergeCell ref="R7:T7"/>
    <mergeCell ref="V7:X7"/>
    <mergeCell ref="Z7:AB7"/>
    <mergeCell ref="A26:AB26"/>
    <mergeCell ref="A1:AB1"/>
    <mergeCell ref="A2:AB2"/>
    <mergeCell ref="A3:AB3"/>
    <mergeCell ref="A4:AB4"/>
    <mergeCell ref="A5:AB5"/>
    <mergeCell ref="A27:AB27"/>
    <mergeCell ref="A7:A8"/>
    <mergeCell ref="B7:D7"/>
    <mergeCell ref="F7:H7"/>
    <mergeCell ref="J7:L7"/>
    <mergeCell ref="N7:P7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71" orientation="landscape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8"/>
  <sheetViews>
    <sheetView showGridLines="0" topLeftCell="A31" zoomScaleNormal="100" zoomScaleSheetLayoutView="50" workbookViewId="0">
      <selection activeCell="W45" sqref="W45:X46"/>
    </sheetView>
  </sheetViews>
  <sheetFormatPr baseColWidth="10" defaultRowHeight="15" customHeight="1" x14ac:dyDescent="0.25"/>
  <cols>
    <col min="1" max="1" width="16.28515625" style="107" customWidth="1"/>
    <col min="2" max="4" width="7.140625" style="107" customWidth="1"/>
    <col min="5" max="5" width="1.7109375" style="107" customWidth="1"/>
    <col min="6" max="8" width="7.28515625" style="107" customWidth="1"/>
    <col min="9" max="9" width="1.7109375" style="107" customWidth="1"/>
    <col min="10" max="12" width="7.28515625" style="107" customWidth="1"/>
    <col min="13" max="13" width="1.7109375" style="107" customWidth="1"/>
    <col min="14" max="16" width="7.28515625" style="107" customWidth="1"/>
    <col min="17" max="17" width="1.7109375" style="107" customWidth="1"/>
    <col min="18" max="20" width="6.85546875" style="107" customWidth="1"/>
    <col min="21" max="21" width="1.7109375" style="107" customWidth="1"/>
    <col min="22" max="24" width="6.85546875" style="107" customWidth="1"/>
    <col min="25" max="25" width="1.7109375" style="107" customWidth="1"/>
    <col min="26" max="28" width="6.85546875" style="107" customWidth="1"/>
    <col min="29" max="33" width="8.7109375" style="107" customWidth="1"/>
    <col min="34" max="256" width="11.42578125" style="107"/>
    <col min="257" max="257" width="19.42578125" style="107" customWidth="1"/>
    <col min="258" max="258" width="8.42578125" style="107" customWidth="1"/>
    <col min="259" max="259" width="8.140625" style="107" customWidth="1"/>
    <col min="260" max="260" width="7.5703125" style="107" customWidth="1"/>
    <col min="261" max="261" width="1.7109375" style="107" customWidth="1"/>
    <col min="262" max="264" width="6.7109375" style="107" customWidth="1"/>
    <col min="265" max="265" width="1.7109375" style="107" customWidth="1"/>
    <col min="266" max="268" width="6.7109375" style="107" customWidth="1"/>
    <col min="269" max="269" width="1.7109375" style="107" customWidth="1"/>
    <col min="270" max="272" width="6.7109375" style="107" customWidth="1"/>
    <col min="273" max="273" width="1.7109375" style="107" customWidth="1"/>
    <col min="274" max="276" width="6.7109375" style="107" customWidth="1"/>
    <col min="277" max="277" width="1.7109375" style="107" customWidth="1"/>
    <col min="278" max="280" width="6.7109375" style="107" customWidth="1"/>
    <col min="281" max="281" width="1.7109375" style="107" customWidth="1"/>
    <col min="282" max="282" width="6.5703125" style="107" customWidth="1"/>
    <col min="283" max="284" width="6.7109375" style="107" customWidth="1"/>
    <col min="285" max="512" width="11.42578125" style="107"/>
    <col min="513" max="513" width="19.42578125" style="107" customWidth="1"/>
    <col min="514" max="514" width="8.42578125" style="107" customWidth="1"/>
    <col min="515" max="515" width="8.140625" style="107" customWidth="1"/>
    <col min="516" max="516" width="7.5703125" style="107" customWidth="1"/>
    <col min="517" max="517" width="1.7109375" style="107" customWidth="1"/>
    <col min="518" max="520" width="6.7109375" style="107" customWidth="1"/>
    <col min="521" max="521" width="1.7109375" style="107" customWidth="1"/>
    <col min="522" max="524" width="6.7109375" style="107" customWidth="1"/>
    <col min="525" max="525" width="1.7109375" style="107" customWidth="1"/>
    <col min="526" max="528" width="6.7109375" style="107" customWidth="1"/>
    <col min="529" max="529" width="1.7109375" style="107" customWidth="1"/>
    <col min="530" max="532" width="6.7109375" style="107" customWidth="1"/>
    <col min="533" max="533" width="1.7109375" style="107" customWidth="1"/>
    <col min="534" max="536" width="6.7109375" style="107" customWidth="1"/>
    <col min="537" max="537" width="1.7109375" style="107" customWidth="1"/>
    <col min="538" max="538" width="6.5703125" style="107" customWidth="1"/>
    <col min="539" max="540" width="6.7109375" style="107" customWidth="1"/>
    <col min="541" max="768" width="11.42578125" style="107"/>
    <col min="769" max="769" width="19.42578125" style="107" customWidth="1"/>
    <col min="770" max="770" width="8.42578125" style="107" customWidth="1"/>
    <col min="771" max="771" width="8.140625" style="107" customWidth="1"/>
    <col min="772" max="772" width="7.5703125" style="107" customWidth="1"/>
    <col min="773" max="773" width="1.7109375" style="107" customWidth="1"/>
    <col min="774" max="776" width="6.7109375" style="107" customWidth="1"/>
    <col min="777" max="777" width="1.7109375" style="107" customWidth="1"/>
    <col min="778" max="780" width="6.7109375" style="107" customWidth="1"/>
    <col min="781" max="781" width="1.7109375" style="107" customWidth="1"/>
    <col min="782" max="784" width="6.7109375" style="107" customWidth="1"/>
    <col min="785" max="785" width="1.7109375" style="107" customWidth="1"/>
    <col min="786" max="788" width="6.7109375" style="107" customWidth="1"/>
    <col min="789" max="789" width="1.7109375" style="107" customWidth="1"/>
    <col min="790" max="792" width="6.7109375" style="107" customWidth="1"/>
    <col min="793" max="793" width="1.7109375" style="107" customWidth="1"/>
    <col min="794" max="794" width="6.5703125" style="107" customWidth="1"/>
    <col min="795" max="796" width="6.7109375" style="107" customWidth="1"/>
    <col min="797" max="1024" width="11.42578125" style="107"/>
    <col min="1025" max="1025" width="19.42578125" style="107" customWidth="1"/>
    <col min="1026" max="1026" width="8.42578125" style="107" customWidth="1"/>
    <col min="1027" max="1027" width="8.140625" style="107" customWidth="1"/>
    <col min="1028" max="1028" width="7.5703125" style="107" customWidth="1"/>
    <col min="1029" max="1029" width="1.7109375" style="107" customWidth="1"/>
    <col min="1030" max="1032" width="6.7109375" style="107" customWidth="1"/>
    <col min="1033" max="1033" width="1.7109375" style="107" customWidth="1"/>
    <col min="1034" max="1036" width="6.7109375" style="107" customWidth="1"/>
    <col min="1037" max="1037" width="1.7109375" style="107" customWidth="1"/>
    <col min="1038" max="1040" width="6.7109375" style="107" customWidth="1"/>
    <col min="1041" max="1041" width="1.7109375" style="107" customWidth="1"/>
    <col min="1042" max="1044" width="6.7109375" style="107" customWidth="1"/>
    <col min="1045" max="1045" width="1.7109375" style="107" customWidth="1"/>
    <col min="1046" max="1048" width="6.7109375" style="107" customWidth="1"/>
    <col min="1049" max="1049" width="1.7109375" style="107" customWidth="1"/>
    <col min="1050" max="1050" width="6.5703125" style="107" customWidth="1"/>
    <col min="1051" max="1052" width="6.7109375" style="107" customWidth="1"/>
    <col min="1053" max="1280" width="11.42578125" style="107"/>
    <col min="1281" max="1281" width="19.42578125" style="107" customWidth="1"/>
    <col min="1282" max="1282" width="8.42578125" style="107" customWidth="1"/>
    <col min="1283" max="1283" width="8.140625" style="107" customWidth="1"/>
    <col min="1284" max="1284" width="7.5703125" style="107" customWidth="1"/>
    <col min="1285" max="1285" width="1.7109375" style="107" customWidth="1"/>
    <col min="1286" max="1288" width="6.7109375" style="107" customWidth="1"/>
    <col min="1289" max="1289" width="1.7109375" style="107" customWidth="1"/>
    <col min="1290" max="1292" width="6.7109375" style="107" customWidth="1"/>
    <col min="1293" max="1293" width="1.7109375" style="107" customWidth="1"/>
    <col min="1294" max="1296" width="6.7109375" style="107" customWidth="1"/>
    <col min="1297" max="1297" width="1.7109375" style="107" customWidth="1"/>
    <col min="1298" max="1300" width="6.7109375" style="107" customWidth="1"/>
    <col min="1301" max="1301" width="1.7109375" style="107" customWidth="1"/>
    <col min="1302" max="1304" width="6.7109375" style="107" customWidth="1"/>
    <col min="1305" max="1305" width="1.7109375" style="107" customWidth="1"/>
    <col min="1306" max="1306" width="6.5703125" style="107" customWidth="1"/>
    <col min="1307" max="1308" width="6.7109375" style="107" customWidth="1"/>
    <col min="1309" max="1536" width="11.42578125" style="107"/>
    <col min="1537" max="1537" width="19.42578125" style="107" customWidth="1"/>
    <col min="1538" max="1538" width="8.42578125" style="107" customWidth="1"/>
    <col min="1539" max="1539" width="8.140625" style="107" customWidth="1"/>
    <col min="1540" max="1540" width="7.5703125" style="107" customWidth="1"/>
    <col min="1541" max="1541" width="1.7109375" style="107" customWidth="1"/>
    <col min="1542" max="1544" width="6.7109375" style="107" customWidth="1"/>
    <col min="1545" max="1545" width="1.7109375" style="107" customWidth="1"/>
    <col min="1546" max="1548" width="6.7109375" style="107" customWidth="1"/>
    <col min="1549" max="1549" width="1.7109375" style="107" customWidth="1"/>
    <col min="1550" max="1552" width="6.7109375" style="107" customWidth="1"/>
    <col min="1553" max="1553" width="1.7109375" style="107" customWidth="1"/>
    <col min="1554" max="1556" width="6.7109375" style="107" customWidth="1"/>
    <col min="1557" max="1557" width="1.7109375" style="107" customWidth="1"/>
    <col min="1558" max="1560" width="6.7109375" style="107" customWidth="1"/>
    <col min="1561" max="1561" width="1.7109375" style="107" customWidth="1"/>
    <col min="1562" max="1562" width="6.5703125" style="107" customWidth="1"/>
    <col min="1563" max="1564" width="6.7109375" style="107" customWidth="1"/>
    <col min="1565" max="1792" width="11.42578125" style="107"/>
    <col min="1793" max="1793" width="19.42578125" style="107" customWidth="1"/>
    <col min="1794" max="1794" width="8.42578125" style="107" customWidth="1"/>
    <col min="1795" max="1795" width="8.140625" style="107" customWidth="1"/>
    <col min="1796" max="1796" width="7.5703125" style="107" customWidth="1"/>
    <col min="1797" max="1797" width="1.7109375" style="107" customWidth="1"/>
    <col min="1798" max="1800" width="6.7109375" style="107" customWidth="1"/>
    <col min="1801" max="1801" width="1.7109375" style="107" customWidth="1"/>
    <col min="1802" max="1804" width="6.7109375" style="107" customWidth="1"/>
    <col min="1805" max="1805" width="1.7109375" style="107" customWidth="1"/>
    <col min="1806" max="1808" width="6.7109375" style="107" customWidth="1"/>
    <col min="1809" max="1809" width="1.7109375" style="107" customWidth="1"/>
    <col min="1810" max="1812" width="6.7109375" style="107" customWidth="1"/>
    <col min="1813" max="1813" width="1.7109375" style="107" customWidth="1"/>
    <col min="1814" max="1816" width="6.7109375" style="107" customWidth="1"/>
    <col min="1817" max="1817" width="1.7109375" style="107" customWidth="1"/>
    <col min="1818" max="1818" width="6.5703125" style="107" customWidth="1"/>
    <col min="1819" max="1820" width="6.7109375" style="107" customWidth="1"/>
    <col min="1821" max="2048" width="11.42578125" style="107"/>
    <col min="2049" max="2049" width="19.42578125" style="107" customWidth="1"/>
    <col min="2050" max="2050" width="8.42578125" style="107" customWidth="1"/>
    <col min="2051" max="2051" width="8.140625" style="107" customWidth="1"/>
    <col min="2052" max="2052" width="7.5703125" style="107" customWidth="1"/>
    <col min="2053" max="2053" width="1.7109375" style="107" customWidth="1"/>
    <col min="2054" max="2056" width="6.7109375" style="107" customWidth="1"/>
    <col min="2057" max="2057" width="1.7109375" style="107" customWidth="1"/>
    <col min="2058" max="2060" width="6.7109375" style="107" customWidth="1"/>
    <col min="2061" max="2061" width="1.7109375" style="107" customWidth="1"/>
    <col min="2062" max="2064" width="6.7109375" style="107" customWidth="1"/>
    <col min="2065" max="2065" width="1.7109375" style="107" customWidth="1"/>
    <col min="2066" max="2068" width="6.7109375" style="107" customWidth="1"/>
    <col min="2069" max="2069" width="1.7109375" style="107" customWidth="1"/>
    <col min="2070" max="2072" width="6.7109375" style="107" customWidth="1"/>
    <col min="2073" max="2073" width="1.7109375" style="107" customWidth="1"/>
    <col min="2074" max="2074" width="6.5703125" style="107" customWidth="1"/>
    <col min="2075" max="2076" width="6.7109375" style="107" customWidth="1"/>
    <col min="2077" max="2304" width="11.42578125" style="107"/>
    <col min="2305" max="2305" width="19.42578125" style="107" customWidth="1"/>
    <col min="2306" max="2306" width="8.42578125" style="107" customWidth="1"/>
    <col min="2307" max="2307" width="8.140625" style="107" customWidth="1"/>
    <col min="2308" max="2308" width="7.5703125" style="107" customWidth="1"/>
    <col min="2309" max="2309" width="1.7109375" style="107" customWidth="1"/>
    <col min="2310" max="2312" width="6.7109375" style="107" customWidth="1"/>
    <col min="2313" max="2313" width="1.7109375" style="107" customWidth="1"/>
    <col min="2314" max="2316" width="6.7109375" style="107" customWidth="1"/>
    <col min="2317" max="2317" width="1.7109375" style="107" customWidth="1"/>
    <col min="2318" max="2320" width="6.7109375" style="107" customWidth="1"/>
    <col min="2321" max="2321" width="1.7109375" style="107" customWidth="1"/>
    <col min="2322" max="2324" width="6.7109375" style="107" customWidth="1"/>
    <col min="2325" max="2325" width="1.7109375" style="107" customWidth="1"/>
    <col min="2326" max="2328" width="6.7109375" style="107" customWidth="1"/>
    <col min="2329" max="2329" width="1.7109375" style="107" customWidth="1"/>
    <col min="2330" max="2330" width="6.5703125" style="107" customWidth="1"/>
    <col min="2331" max="2332" width="6.7109375" style="107" customWidth="1"/>
    <col min="2333" max="2560" width="11.42578125" style="107"/>
    <col min="2561" max="2561" width="19.42578125" style="107" customWidth="1"/>
    <col min="2562" max="2562" width="8.42578125" style="107" customWidth="1"/>
    <col min="2563" max="2563" width="8.140625" style="107" customWidth="1"/>
    <col min="2564" max="2564" width="7.5703125" style="107" customWidth="1"/>
    <col min="2565" max="2565" width="1.7109375" style="107" customWidth="1"/>
    <col min="2566" max="2568" width="6.7109375" style="107" customWidth="1"/>
    <col min="2569" max="2569" width="1.7109375" style="107" customWidth="1"/>
    <col min="2570" max="2572" width="6.7109375" style="107" customWidth="1"/>
    <col min="2573" max="2573" width="1.7109375" style="107" customWidth="1"/>
    <col min="2574" max="2576" width="6.7109375" style="107" customWidth="1"/>
    <col min="2577" max="2577" width="1.7109375" style="107" customWidth="1"/>
    <col min="2578" max="2580" width="6.7109375" style="107" customWidth="1"/>
    <col min="2581" max="2581" width="1.7109375" style="107" customWidth="1"/>
    <col min="2582" max="2584" width="6.7109375" style="107" customWidth="1"/>
    <col min="2585" max="2585" width="1.7109375" style="107" customWidth="1"/>
    <col min="2586" max="2586" width="6.5703125" style="107" customWidth="1"/>
    <col min="2587" max="2588" width="6.7109375" style="107" customWidth="1"/>
    <col min="2589" max="2816" width="11.42578125" style="107"/>
    <col min="2817" max="2817" width="19.42578125" style="107" customWidth="1"/>
    <col min="2818" max="2818" width="8.42578125" style="107" customWidth="1"/>
    <col min="2819" max="2819" width="8.140625" style="107" customWidth="1"/>
    <col min="2820" max="2820" width="7.5703125" style="107" customWidth="1"/>
    <col min="2821" max="2821" width="1.7109375" style="107" customWidth="1"/>
    <col min="2822" max="2824" width="6.7109375" style="107" customWidth="1"/>
    <col min="2825" max="2825" width="1.7109375" style="107" customWidth="1"/>
    <col min="2826" max="2828" width="6.7109375" style="107" customWidth="1"/>
    <col min="2829" max="2829" width="1.7109375" style="107" customWidth="1"/>
    <col min="2830" max="2832" width="6.7109375" style="107" customWidth="1"/>
    <col min="2833" max="2833" width="1.7109375" style="107" customWidth="1"/>
    <col min="2834" max="2836" width="6.7109375" style="107" customWidth="1"/>
    <col min="2837" max="2837" width="1.7109375" style="107" customWidth="1"/>
    <col min="2838" max="2840" width="6.7109375" style="107" customWidth="1"/>
    <col min="2841" max="2841" width="1.7109375" style="107" customWidth="1"/>
    <col min="2842" max="2842" width="6.5703125" style="107" customWidth="1"/>
    <col min="2843" max="2844" width="6.7109375" style="107" customWidth="1"/>
    <col min="2845" max="3072" width="11.42578125" style="107"/>
    <col min="3073" max="3073" width="19.42578125" style="107" customWidth="1"/>
    <col min="3074" max="3074" width="8.42578125" style="107" customWidth="1"/>
    <col min="3075" max="3075" width="8.140625" style="107" customWidth="1"/>
    <col min="3076" max="3076" width="7.5703125" style="107" customWidth="1"/>
    <col min="3077" max="3077" width="1.7109375" style="107" customWidth="1"/>
    <col min="3078" max="3080" width="6.7109375" style="107" customWidth="1"/>
    <col min="3081" max="3081" width="1.7109375" style="107" customWidth="1"/>
    <col min="3082" max="3084" width="6.7109375" style="107" customWidth="1"/>
    <col min="3085" max="3085" width="1.7109375" style="107" customWidth="1"/>
    <col min="3086" max="3088" width="6.7109375" style="107" customWidth="1"/>
    <col min="3089" max="3089" width="1.7109375" style="107" customWidth="1"/>
    <col min="3090" max="3092" width="6.7109375" style="107" customWidth="1"/>
    <col min="3093" max="3093" width="1.7109375" style="107" customWidth="1"/>
    <col min="3094" max="3096" width="6.7109375" style="107" customWidth="1"/>
    <col min="3097" max="3097" width="1.7109375" style="107" customWidth="1"/>
    <col min="3098" max="3098" width="6.5703125" style="107" customWidth="1"/>
    <col min="3099" max="3100" width="6.7109375" style="107" customWidth="1"/>
    <col min="3101" max="3328" width="11.42578125" style="107"/>
    <col min="3329" max="3329" width="19.42578125" style="107" customWidth="1"/>
    <col min="3330" max="3330" width="8.42578125" style="107" customWidth="1"/>
    <col min="3331" max="3331" width="8.140625" style="107" customWidth="1"/>
    <col min="3332" max="3332" width="7.5703125" style="107" customWidth="1"/>
    <col min="3333" max="3333" width="1.7109375" style="107" customWidth="1"/>
    <col min="3334" max="3336" width="6.7109375" style="107" customWidth="1"/>
    <col min="3337" max="3337" width="1.7109375" style="107" customWidth="1"/>
    <col min="3338" max="3340" width="6.7109375" style="107" customWidth="1"/>
    <col min="3341" max="3341" width="1.7109375" style="107" customWidth="1"/>
    <col min="3342" max="3344" width="6.7109375" style="107" customWidth="1"/>
    <col min="3345" max="3345" width="1.7109375" style="107" customWidth="1"/>
    <col min="3346" max="3348" width="6.7109375" style="107" customWidth="1"/>
    <col min="3349" max="3349" width="1.7109375" style="107" customWidth="1"/>
    <col min="3350" max="3352" width="6.7109375" style="107" customWidth="1"/>
    <col min="3353" max="3353" width="1.7109375" style="107" customWidth="1"/>
    <col min="3354" max="3354" width="6.5703125" style="107" customWidth="1"/>
    <col min="3355" max="3356" width="6.7109375" style="107" customWidth="1"/>
    <col min="3357" max="3584" width="11.42578125" style="107"/>
    <col min="3585" max="3585" width="19.42578125" style="107" customWidth="1"/>
    <col min="3586" max="3586" width="8.42578125" style="107" customWidth="1"/>
    <col min="3587" max="3587" width="8.140625" style="107" customWidth="1"/>
    <col min="3588" max="3588" width="7.5703125" style="107" customWidth="1"/>
    <col min="3589" max="3589" width="1.7109375" style="107" customWidth="1"/>
    <col min="3590" max="3592" width="6.7109375" style="107" customWidth="1"/>
    <col min="3593" max="3593" width="1.7109375" style="107" customWidth="1"/>
    <col min="3594" max="3596" width="6.7109375" style="107" customWidth="1"/>
    <col min="3597" max="3597" width="1.7109375" style="107" customWidth="1"/>
    <col min="3598" max="3600" width="6.7109375" style="107" customWidth="1"/>
    <col min="3601" max="3601" width="1.7109375" style="107" customWidth="1"/>
    <col min="3602" max="3604" width="6.7109375" style="107" customWidth="1"/>
    <col min="3605" max="3605" width="1.7109375" style="107" customWidth="1"/>
    <col min="3606" max="3608" width="6.7109375" style="107" customWidth="1"/>
    <col min="3609" max="3609" width="1.7109375" style="107" customWidth="1"/>
    <col min="3610" max="3610" width="6.5703125" style="107" customWidth="1"/>
    <col min="3611" max="3612" width="6.7109375" style="107" customWidth="1"/>
    <col min="3613" max="3840" width="11.42578125" style="107"/>
    <col min="3841" max="3841" width="19.42578125" style="107" customWidth="1"/>
    <col min="3842" max="3842" width="8.42578125" style="107" customWidth="1"/>
    <col min="3843" max="3843" width="8.140625" style="107" customWidth="1"/>
    <col min="3844" max="3844" width="7.5703125" style="107" customWidth="1"/>
    <col min="3845" max="3845" width="1.7109375" style="107" customWidth="1"/>
    <col min="3846" max="3848" width="6.7109375" style="107" customWidth="1"/>
    <col min="3849" max="3849" width="1.7109375" style="107" customWidth="1"/>
    <col min="3850" max="3852" width="6.7109375" style="107" customWidth="1"/>
    <col min="3853" max="3853" width="1.7109375" style="107" customWidth="1"/>
    <col min="3854" max="3856" width="6.7109375" style="107" customWidth="1"/>
    <col min="3857" max="3857" width="1.7109375" style="107" customWidth="1"/>
    <col min="3858" max="3860" width="6.7109375" style="107" customWidth="1"/>
    <col min="3861" max="3861" width="1.7109375" style="107" customWidth="1"/>
    <col min="3862" max="3864" width="6.7109375" style="107" customWidth="1"/>
    <col min="3865" max="3865" width="1.7109375" style="107" customWidth="1"/>
    <col min="3866" max="3866" width="6.5703125" style="107" customWidth="1"/>
    <col min="3867" max="3868" width="6.7109375" style="107" customWidth="1"/>
    <col min="3869" max="4096" width="11.42578125" style="107"/>
    <col min="4097" max="4097" width="19.42578125" style="107" customWidth="1"/>
    <col min="4098" max="4098" width="8.42578125" style="107" customWidth="1"/>
    <col min="4099" max="4099" width="8.140625" style="107" customWidth="1"/>
    <col min="4100" max="4100" width="7.5703125" style="107" customWidth="1"/>
    <col min="4101" max="4101" width="1.7109375" style="107" customWidth="1"/>
    <col min="4102" max="4104" width="6.7109375" style="107" customWidth="1"/>
    <col min="4105" max="4105" width="1.7109375" style="107" customWidth="1"/>
    <col min="4106" max="4108" width="6.7109375" style="107" customWidth="1"/>
    <col min="4109" max="4109" width="1.7109375" style="107" customWidth="1"/>
    <col min="4110" max="4112" width="6.7109375" style="107" customWidth="1"/>
    <col min="4113" max="4113" width="1.7109375" style="107" customWidth="1"/>
    <col min="4114" max="4116" width="6.7109375" style="107" customWidth="1"/>
    <col min="4117" max="4117" width="1.7109375" style="107" customWidth="1"/>
    <col min="4118" max="4120" width="6.7109375" style="107" customWidth="1"/>
    <col min="4121" max="4121" width="1.7109375" style="107" customWidth="1"/>
    <col min="4122" max="4122" width="6.5703125" style="107" customWidth="1"/>
    <col min="4123" max="4124" width="6.7109375" style="107" customWidth="1"/>
    <col min="4125" max="4352" width="11.42578125" style="107"/>
    <col min="4353" max="4353" width="19.42578125" style="107" customWidth="1"/>
    <col min="4354" max="4354" width="8.42578125" style="107" customWidth="1"/>
    <col min="4355" max="4355" width="8.140625" style="107" customWidth="1"/>
    <col min="4356" max="4356" width="7.5703125" style="107" customWidth="1"/>
    <col min="4357" max="4357" width="1.7109375" style="107" customWidth="1"/>
    <col min="4358" max="4360" width="6.7109375" style="107" customWidth="1"/>
    <col min="4361" max="4361" width="1.7109375" style="107" customWidth="1"/>
    <col min="4362" max="4364" width="6.7109375" style="107" customWidth="1"/>
    <col min="4365" max="4365" width="1.7109375" style="107" customWidth="1"/>
    <col min="4366" max="4368" width="6.7109375" style="107" customWidth="1"/>
    <col min="4369" max="4369" width="1.7109375" style="107" customWidth="1"/>
    <col min="4370" max="4372" width="6.7109375" style="107" customWidth="1"/>
    <col min="4373" max="4373" width="1.7109375" style="107" customWidth="1"/>
    <col min="4374" max="4376" width="6.7109375" style="107" customWidth="1"/>
    <col min="4377" max="4377" width="1.7109375" style="107" customWidth="1"/>
    <col min="4378" max="4378" width="6.5703125" style="107" customWidth="1"/>
    <col min="4379" max="4380" width="6.7109375" style="107" customWidth="1"/>
    <col min="4381" max="4608" width="11.42578125" style="107"/>
    <col min="4609" max="4609" width="19.42578125" style="107" customWidth="1"/>
    <col min="4610" max="4610" width="8.42578125" style="107" customWidth="1"/>
    <col min="4611" max="4611" width="8.140625" style="107" customWidth="1"/>
    <col min="4612" max="4612" width="7.5703125" style="107" customWidth="1"/>
    <col min="4613" max="4613" width="1.7109375" style="107" customWidth="1"/>
    <col min="4614" max="4616" width="6.7109375" style="107" customWidth="1"/>
    <col min="4617" max="4617" width="1.7109375" style="107" customWidth="1"/>
    <col min="4618" max="4620" width="6.7109375" style="107" customWidth="1"/>
    <col min="4621" max="4621" width="1.7109375" style="107" customWidth="1"/>
    <col min="4622" max="4624" width="6.7109375" style="107" customWidth="1"/>
    <col min="4625" max="4625" width="1.7109375" style="107" customWidth="1"/>
    <col min="4626" max="4628" width="6.7109375" style="107" customWidth="1"/>
    <col min="4629" max="4629" width="1.7109375" style="107" customWidth="1"/>
    <col min="4630" max="4632" width="6.7109375" style="107" customWidth="1"/>
    <col min="4633" max="4633" width="1.7109375" style="107" customWidth="1"/>
    <col min="4634" max="4634" width="6.5703125" style="107" customWidth="1"/>
    <col min="4635" max="4636" width="6.7109375" style="107" customWidth="1"/>
    <col min="4637" max="4864" width="11.42578125" style="107"/>
    <col min="4865" max="4865" width="19.42578125" style="107" customWidth="1"/>
    <col min="4866" max="4866" width="8.42578125" style="107" customWidth="1"/>
    <col min="4867" max="4867" width="8.140625" style="107" customWidth="1"/>
    <col min="4868" max="4868" width="7.5703125" style="107" customWidth="1"/>
    <col min="4869" max="4869" width="1.7109375" style="107" customWidth="1"/>
    <col min="4870" max="4872" width="6.7109375" style="107" customWidth="1"/>
    <col min="4873" max="4873" width="1.7109375" style="107" customWidth="1"/>
    <col min="4874" max="4876" width="6.7109375" style="107" customWidth="1"/>
    <col min="4877" max="4877" width="1.7109375" style="107" customWidth="1"/>
    <col min="4878" max="4880" width="6.7109375" style="107" customWidth="1"/>
    <col min="4881" max="4881" width="1.7109375" style="107" customWidth="1"/>
    <col min="4882" max="4884" width="6.7109375" style="107" customWidth="1"/>
    <col min="4885" max="4885" width="1.7109375" style="107" customWidth="1"/>
    <col min="4886" max="4888" width="6.7109375" style="107" customWidth="1"/>
    <col min="4889" max="4889" width="1.7109375" style="107" customWidth="1"/>
    <col min="4890" max="4890" width="6.5703125" style="107" customWidth="1"/>
    <col min="4891" max="4892" width="6.7109375" style="107" customWidth="1"/>
    <col min="4893" max="5120" width="11.42578125" style="107"/>
    <col min="5121" max="5121" width="19.42578125" style="107" customWidth="1"/>
    <col min="5122" max="5122" width="8.42578125" style="107" customWidth="1"/>
    <col min="5123" max="5123" width="8.140625" style="107" customWidth="1"/>
    <col min="5124" max="5124" width="7.5703125" style="107" customWidth="1"/>
    <col min="5125" max="5125" width="1.7109375" style="107" customWidth="1"/>
    <col min="5126" max="5128" width="6.7109375" style="107" customWidth="1"/>
    <col min="5129" max="5129" width="1.7109375" style="107" customWidth="1"/>
    <col min="5130" max="5132" width="6.7109375" style="107" customWidth="1"/>
    <col min="5133" max="5133" width="1.7109375" style="107" customWidth="1"/>
    <col min="5134" max="5136" width="6.7109375" style="107" customWidth="1"/>
    <col min="5137" max="5137" width="1.7109375" style="107" customWidth="1"/>
    <col min="5138" max="5140" width="6.7109375" style="107" customWidth="1"/>
    <col min="5141" max="5141" width="1.7109375" style="107" customWidth="1"/>
    <col min="5142" max="5144" width="6.7109375" style="107" customWidth="1"/>
    <col min="5145" max="5145" width="1.7109375" style="107" customWidth="1"/>
    <col min="5146" max="5146" width="6.5703125" style="107" customWidth="1"/>
    <col min="5147" max="5148" width="6.7109375" style="107" customWidth="1"/>
    <col min="5149" max="5376" width="11.42578125" style="107"/>
    <col min="5377" max="5377" width="19.42578125" style="107" customWidth="1"/>
    <col min="5378" max="5378" width="8.42578125" style="107" customWidth="1"/>
    <col min="5379" max="5379" width="8.140625" style="107" customWidth="1"/>
    <col min="5380" max="5380" width="7.5703125" style="107" customWidth="1"/>
    <col min="5381" max="5381" width="1.7109375" style="107" customWidth="1"/>
    <col min="5382" max="5384" width="6.7109375" style="107" customWidth="1"/>
    <col min="5385" max="5385" width="1.7109375" style="107" customWidth="1"/>
    <col min="5386" max="5388" width="6.7109375" style="107" customWidth="1"/>
    <col min="5389" max="5389" width="1.7109375" style="107" customWidth="1"/>
    <col min="5390" max="5392" width="6.7109375" style="107" customWidth="1"/>
    <col min="5393" max="5393" width="1.7109375" style="107" customWidth="1"/>
    <col min="5394" max="5396" width="6.7109375" style="107" customWidth="1"/>
    <col min="5397" max="5397" width="1.7109375" style="107" customWidth="1"/>
    <col min="5398" max="5400" width="6.7109375" style="107" customWidth="1"/>
    <col min="5401" max="5401" width="1.7109375" style="107" customWidth="1"/>
    <col min="5402" max="5402" width="6.5703125" style="107" customWidth="1"/>
    <col min="5403" max="5404" width="6.7109375" style="107" customWidth="1"/>
    <col min="5405" max="5632" width="11.42578125" style="107"/>
    <col min="5633" max="5633" width="19.42578125" style="107" customWidth="1"/>
    <col min="5634" max="5634" width="8.42578125" style="107" customWidth="1"/>
    <col min="5635" max="5635" width="8.140625" style="107" customWidth="1"/>
    <col min="5636" max="5636" width="7.5703125" style="107" customWidth="1"/>
    <col min="5637" max="5637" width="1.7109375" style="107" customWidth="1"/>
    <col min="5638" max="5640" width="6.7109375" style="107" customWidth="1"/>
    <col min="5641" max="5641" width="1.7109375" style="107" customWidth="1"/>
    <col min="5642" max="5644" width="6.7109375" style="107" customWidth="1"/>
    <col min="5645" max="5645" width="1.7109375" style="107" customWidth="1"/>
    <col min="5646" max="5648" width="6.7109375" style="107" customWidth="1"/>
    <col min="5649" max="5649" width="1.7109375" style="107" customWidth="1"/>
    <col min="5650" max="5652" width="6.7109375" style="107" customWidth="1"/>
    <col min="5653" max="5653" width="1.7109375" style="107" customWidth="1"/>
    <col min="5654" max="5656" width="6.7109375" style="107" customWidth="1"/>
    <col min="5657" max="5657" width="1.7109375" style="107" customWidth="1"/>
    <col min="5658" max="5658" width="6.5703125" style="107" customWidth="1"/>
    <col min="5659" max="5660" width="6.7109375" style="107" customWidth="1"/>
    <col min="5661" max="5888" width="11.42578125" style="107"/>
    <col min="5889" max="5889" width="19.42578125" style="107" customWidth="1"/>
    <col min="5890" max="5890" width="8.42578125" style="107" customWidth="1"/>
    <col min="5891" max="5891" width="8.140625" style="107" customWidth="1"/>
    <col min="5892" max="5892" width="7.5703125" style="107" customWidth="1"/>
    <col min="5893" max="5893" width="1.7109375" style="107" customWidth="1"/>
    <col min="5894" max="5896" width="6.7109375" style="107" customWidth="1"/>
    <col min="5897" max="5897" width="1.7109375" style="107" customWidth="1"/>
    <col min="5898" max="5900" width="6.7109375" style="107" customWidth="1"/>
    <col min="5901" max="5901" width="1.7109375" style="107" customWidth="1"/>
    <col min="5902" max="5904" width="6.7109375" style="107" customWidth="1"/>
    <col min="5905" max="5905" width="1.7109375" style="107" customWidth="1"/>
    <col min="5906" max="5908" width="6.7109375" style="107" customWidth="1"/>
    <col min="5909" max="5909" width="1.7109375" style="107" customWidth="1"/>
    <col min="5910" max="5912" width="6.7109375" style="107" customWidth="1"/>
    <col min="5913" max="5913" width="1.7109375" style="107" customWidth="1"/>
    <col min="5914" max="5914" width="6.5703125" style="107" customWidth="1"/>
    <col min="5915" max="5916" width="6.7109375" style="107" customWidth="1"/>
    <col min="5917" max="6144" width="11.42578125" style="107"/>
    <col min="6145" max="6145" width="19.42578125" style="107" customWidth="1"/>
    <col min="6146" max="6146" width="8.42578125" style="107" customWidth="1"/>
    <col min="6147" max="6147" width="8.140625" style="107" customWidth="1"/>
    <col min="6148" max="6148" width="7.5703125" style="107" customWidth="1"/>
    <col min="6149" max="6149" width="1.7109375" style="107" customWidth="1"/>
    <col min="6150" max="6152" width="6.7109375" style="107" customWidth="1"/>
    <col min="6153" max="6153" width="1.7109375" style="107" customWidth="1"/>
    <col min="6154" max="6156" width="6.7109375" style="107" customWidth="1"/>
    <col min="6157" max="6157" width="1.7109375" style="107" customWidth="1"/>
    <col min="6158" max="6160" width="6.7109375" style="107" customWidth="1"/>
    <col min="6161" max="6161" width="1.7109375" style="107" customWidth="1"/>
    <col min="6162" max="6164" width="6.7109375" style="107" customWidth="1"/>
    <col min="6165" max="6165" width="1.7109375" style="107" customWidth="1"/>
    <col min="6166" max="6168" width="6.7109375" style="107" customWidth="1"/>
    <col min="6169" max="6169" width="1.7109375" style="107" customWidth="1"/>
    <col min="6170" max="6170" width="6.5703125" style="107" customWidth="1"/>
    <col min="6171" max="6172" width="6.7109375" style="107" customWidth="1"/>
    <col min="6173" max="6400" width="11.42578125" style="107"/>
    <col min="6401" max="6401" width="19.42578125" style="107" customWidth="1"/>
    <col min="6402" max="6402" width="8.42578125" style="107" customWidth="1"/>
    <col min="6403" max="6403" width="8.140625" style="107" customWidth="1"/>
    <col min="6404" max="6404" width="7.5703125" style="107" customWidth="1"/>
    <col min="6405" max="6405" width="1.7109375" style="107" customWidth="1"/>
    <col min="6406" max="6408" width="6.7109375" style="107" customWidth="1"/>
    <col min="6409" max="6409" width="1.7109375" style="107" customWidth="1"/>
    <col min="6410" max="6412" width="6.7109375" style="107" customWidth="1"/>
    <col min="6413" max="6413" width="1.7109375" style="107" customWidth="1"/>
    <col min="6414" max="6416" width="6.7109375" style="107" customWidth="1"/>
    <col min="6417" max="6417" width="1.7109375" style="107" customWidth="1"/>
    <col min="6418" max="6420" width="6.7109375" style="107" customWidth="1"/>
    <col min="6421" max="6421" width="1.7109375" style="107" customWidth="1"/>
    <col min="6422" max="6424" width="6.7109375" style="107" customWidth="1"/>
    <col min="6425" max="6425" width="1.7109375" style="107" customWidth="1"/>
    <col min="6426" max="6426" width="6.5703125" style="107" customWidth="1"/>
    <col min="6427" max="6428" width="6.7109375" style="107" customWidth="1"/>
    <col min="6429" max="6656" width="11.42578125" style="107"/>
    <col min="6657" max="6657" width="19.42578125" style="107" customWidth="1"/>
    <col min="6658" max="6658" width="8.42578125" style="107" customWidth="1"/>
    <col min="6659" max="6659" width="8.140625" style="107" customWidth="1"/>
    <col min="6660" max="6660" width="7.5703125" style="107" customWidth="1"/>
    <col min="6661" max="6661" width="1.7109375" style="107" customWidth="1"/>
    <col min="6662" max="6664" width="6.7109375" style="107" customWidth="1"/>
    <col min="6665" max="6665" width="1.7109375" style="107" customWidth="1"/>
    <col min="6666" max="6668" width="6.7109375" style="107" customWidth="1"/>
    <col min="6669" max="6669" width="1.7109375" style="107" customWidth="1"/>
    <col min="6670" max="6672" width="6.7109375" style="107" customWidth="1"/>
    <col min="6673" max="6673" width="1.7109375" style="107" customWidth="1"/>
    <col min="6674" max="6676" width="6.7109375" style="107" customWidth="1"/>
    <col min="6677" max="6677" width="1.7109375" style="107" customWidth="1"/>
    <col min="6678" max="6680" width="6.7109375" style="107" customWidth="1"/>
    <col min="6681" max="6681" width="1.7109375" style="107" customWidth="1"/>
    <col min="6682" max="6682" width="6.5703125" style="107" customWidth="1"/>
    <col min="6683" max="6684" width="6.7109375" style="107" customWidth="1"/>
    <col min="6685" max="6912" width="11.42578125" style="107"/>
    <col min="6913" max="6913" width="19.42578125" style="107" customWidth="1"/>
    <col min="6914" max="6914" width="8.42578125" style="107" customWidth="1"/>
    <col min="6915" max="6915" width="8.140625" style="107" customWidth="1"/>
    <col min="6916" max="6916" width="7.5703125" style="107" customWidth="1"/>
    <col min="6917" max="6917" width="1.7109375" style="107" customWidth="1"/>
    <col min="6918" max="6920" width="6.7109375" style="107" customWidth="1"/>
    <col min="6921" max="6921" width="1.7109375" style="107" customWidth="1"/>
    <col min="6922" max="6924" width="6.7109375" style="107" customWidth="1"/>
    <col min="6925" max="6925" width="1.7109375" style="107" customWidth="1"/>
    <col min="6926" max="6928" width="6.7109375" style="107" customWidth="1"/>
    <col min="6929" max="6929" width="1.7109375" style="107" customWidth="1"/>
    <col min="6930" max="6932" width="6.7109375" style="107" customWidth="1"/>
    <col min="6933" max="6933" width="1.7109375" style="107" customWidth="1"/>
    <col min="6934" max="6936" width="6.7109375" style="107" customWidth="1"/>
    <col min="6937" max="6937" width="1.7109375" style="107" customWidth="1"/>
    <col min="6938" max="6938" width="6.5703125" style="107" customWidth="1"/>
    <col min="6939" max="6940" width="6.7109375" style="107" customWidth="1"/>
    <col min="6941" max="7168" width="11.42578125" style="107"/>
    <col min="7169" max="7169" width="19.42578125" style="107" customWidth="1"/>
    <col min="7170" max="7170" width="8.42578125" style="107" customWidth="1"/>
    <col min="7171" max="7171" width="8.140625" style="107" customWidth="1"/>
    <col min="7172" max="7172" width="7.5703125" style="107" customWidth="1"/>
    <col min="7173" max="7173" width="1.7109375" style="107" customWidth="1"/>
    <col min="7174" max="7176" width="6.7109375" style="107" customWidth="1"/>
    <col min="7177" max="7177" width="1.7109375" style="107" customWidth="1"/>
    <col min="7178" max="7180" width="6.7109375" style="107" customWidth="1"/>
    <col min="7181" max="7181" width="1.7109375" style="107" customWidth="1"/>
    <col min="7182" max="7184" width="6.7109375" style="107" customWidth="1"/>
    <col min="7185" max="7185" width="1.7109375" style="107" customWidth="1"/>
    <col min="7186" max="7188" width="6.7109375" style="107" customWidth="1"/>
    <col min="7189" max="7189" width="1.7109375" style="107" customWidth="1"/>
    <col min="7190" max="7192" width="6.7109375" style="107" customWidth="1"/>
    <col min="7193" max="7193" width="1.7109375" style="107" customWidth="1"/>
    <col min="7194" max="7194" width="6.5703125" style="107" customWidth="1"/>
    <col min="7195" max="7196" width="6.7109375" style="107" customWidth="1"/>
    <col min="7197" max="7424" width="11.42578125" style="107"/>
    <col min="7425" max="7425" width="19.42578125" style="107" customWidth="1"/>
    <col min="7426" max="7426" width="8.42578125" style="107" customWidth="1"/>
    <col min="7427" max="7427" width="8.140625" style="107" customWidth="1"/>
    <col min="7428" max="7428" width="7.5703125" style="107" customWidth="1"/>
    <col min="7429" max="7429" width="1.7109375" style="107" customWidth="1"/>
    <col min="7430" max="7432" width="6.7109375" style="107" customWidth="1"/>
    <col min="7433" max="7433" width="1.7109375" style="107" customWidth="1"/>
    <col min="7434" max="7436" width="6.7109375" style="107" customWidth="1"/>
    <col min="7437" max="7437" width="1.7109375" style="107" customWidth="1"/>
    <col min="7438" max="7440" width="6.7109375" style="107" customWidth="1"/>
    <col min="7441" max="7441" width="1.7109375" style="107" customWidth="1"/>
    <col min="7442" max="7444" width="6.7109375" style="107" customWidth="1"/>
    <col min="7445" max="7445" width="1.7109375" style="107" customWidth="1"/>
    <col min="7446" max="7448" width="6.7109375" style="107" customWidth="1"/>
    <col min="7449" max="7449" width="1.7109375" style="107" customWidth="1"/>
    <col min="7450" max="7450" width="6.5703125" style="107" customWidth="1"/>
    <col min="7451" max="7452" width="6.7109375" style="107" customWidth="1"/>
    <col min="7453" max="7680" width="11.42578125" style="107"/>
    <col min="7681" max="7681" width="19.42578125" style="107" customWidth="1"/>
    <col min="7682" max="7682" width="8.42578125" style="107" customWidth="1"/>
    <col min="7683" max="7683" width="8.140625" style="107" customWidth="1"/>
    <col min="7684" max="7684" width="7.5703125" style="107" customWidth="1"/>
    <col min="7685" max="7685" width="1.7109375" style="107" customWidth="1"/>
    <col min="7686" max="7688" width="6.7109375" style="107" customWidth="1"/>
    <col min="7689" max="7689" width="1.7109375" style="107" customWidth="1"/>
    <col min="7690" max="7692" width="6.7109375" style="107" customWidth="1"/>
    <col min="7693" max="7693" width="1.7109375" style="107" customWidth="1"/>
    <col min="7694" max="7696" width="6.7109375" style="107" customWidth="1"/>
    <col min="7697" max="7697" width="1.7109375" style="107" customWidth="1"/>
    <col min="7698" max="7700" width="6.7109375" style="107" customWidth="1"/>
    <col min="7701" max="7701" width="1.7109375" style="107" customWidth="1"/>
    <col min="7702" max="7704" width="6.7109375" style="107" customWidth="1"/>
    <col min="7705" max="7705" width="1.7109375" style="107" customWidth="1"/>
    <col min="7706" max="7706" width="6.5703125" style="107" customWidth="1"/>
    <col min="7707" max="7708" width="6.7109375" style="107" customWidth="1"/>
    <col min="7709" max="7936" width="11.42578125" style="107"/>
    <col min="7937" max="7937" width="19.42578125" style="107" customWidth="1"/>
    <col min="7938" max="7938" width="8.42578125" style="107" customWidth="1"/>
    <col min="7939" max="7939" width="8.140625" style="107" customWidth="1"/>
    <col min="7940" max="7940" width="7.5703125" style="107" customWidth="1"/>
    <col min="7941" max="7941" width="1.7109375" style="107" customWidth="1"/>
    <col min="7942" max="7944" width="6.7109375" style="107" customWidth="1"/>
    <col min="7945" max="7945" width="1.7109375" style="107" customWidth="1"/>
    <col min="7946" max="7948" width="6.7109375" style="107" customWidth="1"/>
    <col min="7949" max="7949" width="1.7109375" style="107" customWidth="1"/>
    <col min="7950" max="7952" width="6.7109375" style="107" customWidth="1"/>
    <col min="7953" max="7953" width="1.7109375" style="107" customWidth="1"/>
    <col min="7954" max="7956" width="6.7109375" style="107" customWidth="1"/>
    <col min="7957" max="7957" width="1.7109375" style="107" customWidth="1"/>
    <col min="7958" max="7960" width="6.7109375" style="107" customWidth="1"/>
    <col min="7961" max="7961" width="1.7109375" style="107" customWidth="1"/>
    <col min="7962" max="7962" width="6.5703125" style="107" customWidth="1"/>
    <col min="7963" max="7964" width="6.7109375" style="107" customWidth="1"/>
    <col min="7965" max="8192" width="11.42578125" style="107"/>
    <col min="8193" max="8193" width="19.42578125" style="107" customWidth="1"/>
    <col min="8194" max="8194" width="8.42578125" style="107" customWidth="1"/>
    <col min="8195" max="8195" width="8.140625" style="107" customWidth="1"/>
    <col min="8196" max="8196" width="7.5703125" style="107" customWidth="1"/>
    <col min="8197" max="8197" width="1.7109375" style="107" customWidth="1"/>
    <col min="8198" max="8200" width="6.7109375" style="107" customWidth="1"/>
    <col min="8201" max="8201" width="1.7109375" style="107" customWidth="1"/>
    <col min="8202" max="8204" width="6.7109375" style="107" customWidth="1"/>
    <col min="8205" max="8205" width="1.7109375" style="107" customWidth="1"/>
    <col min="8206" max="8208" width="6.7109375" style="107" customWidth="1"/>
    <col min="8209" max="8209" width="1.7109375" style="107" customWidth="1"/>
    <col min="8210" max="8212" width="6.7109375" style="107" customWidth="1"/>
    <col min="8213" max="8213" width="1.7109375" style="107" customWidth="1"/>
    <col min="8214" max="8216" width="6.7109375" style="107" customWidth="1"/>
    <col min="8217" max="8217" width="1.7109375" style="107" customWidth="1"/>
    <col min="8218" max="8218" width="6.5703125" style="107" customWidth="1"/>
    <col min="8219" max="8220" width="6.7109375" style="107" customWidth="1"/>
    <col min="8221" max="8448" width="11.42578125" style="107"/>
    <col min="8449" max="8449" width="19.42578125" style="107" customWidth="1"/>
    <col min="8450" max="8450" width="8.42578125" style="107" customWidth="1"/>
    <col min="8451" max="8451" width="8.140625" style="107" customWidth="1"/>
    <col min="8452" max="8452" width="7.5703125" style="107" customWidth="1"/>
    <col min="8453" max="8453" width="1.7109375" style="107" customWidth="1"/>
    <col min="8454" max="8456" width="6.7109375" style="107" customWidth="1"/>
    <col min="8457" max="8457" width="1.7109375" style="107" customWidth="1"/>
    <col min="8458" max="8460" width="6.7109375" style="107" customWidth="1"/>
    <col min="8461" max="8461" width="1.7109375" style="107" customWidth="1"/>
    <col min="8462" max="8464" width="6.7109375" style="107" customWidth="1"/>
    <col min="8465" max="8465" width="1.7109375" style="107" customWidth="1"/>
    <col min="8466" max="8468" width="6.7109375" style="107" customWidth="1"/>
    <col min="8469" max="8469" width="1.7109375" style="107" customWidth="1"/>
    <col min="8470" max="8472" width="6.7109375" style="107" customWidth="1"/>
    <col min="8473" max="8473" width="1.7109375" style="107" customWidth="1"/>
    <col min="8474" max="8474" width="6.5703125" style="107" customWidth="1"/>
    <col min="8475" max="8476" width="6.7109375" style="107" customWidth="1"/>
    <col min="8477" max="8704" width="11.42578125" style="107"/>
    <col min="8705" max="8705" width="19.42578125" style="107" customWidth="1"/>
    <col min="8706" max="8706" width="8.42578125" style="107" customWidth="1"/>
    <col min="8707" max="8707" width="8.140625" style="107" customWidth="1"/>
    <col min="8708" max="8708" width="7.5703125" style="107" customWidth="1"/>
    <col min="8709" max="8709" width="1.7109375" style="107" customWidth="1"/>
    <col min="8710" max="8712" width="6.7109375" style="107" customWidth="1"/>
    <col min="8713" max="8713" width="1.7109375" style="107" customWidth="1"/>
    <col min="8714" max="8716" width="6.7109375" style="107" customWidth="1"/>
    <col min="8717" max="8717" width="1.7109375" style="107" customWidth="1"/>
    <col min="8718" max="8720" width="6.7109375" style="107" customWidth="1"/>
    <col min="8721" max="8721" width="1.7109375" style="107" customWidth="1"/>
    <col min="8722" max="8724" width="6.7109375" style="107" customWidth="1"/>
    <col min="8725" max="8725" width="1.7109375" style="107" customWidth="1"/>
    <col min="8726" max="8728" width="6.7109375" style="107" customWidth="1"/>
    <col min="8729" max="8729" width="1.7109375" style="107" customWidth="1"/>
    <col min="8730" max="8730" width="6.5703125" style="107" customWidth="1"/>
    <col min="8731" max="8732" width="6.7109375" style="107" customWidth="1"/>
    <col min="8733" max="8960" width="11.42578125" style="107"/>
    <col min="8961" max="8961" width="19.42578125" style="107" customWidth="1"/>
    <col min="8962" max="8962" width="8.42578125" style="107" customWidth="1"/>
    <col min="8963" max="8963" width="8.140625" style="107" customWidth="1"/>
    <col min="8964" max="8964" width="7.5703125" style="107" customWidth="1"/>
    <col min="8965" max="8965" width="1.7109375" style="107" customWidth="1"/>
    <col min="8966" max="8968" width="6.7109375" style="107" customWidth="1"/>
    <col min="8969" max="8969" width="1.7109375" style="107" customWidth="1"/>
    <col min="8970" max="8972" width="6.7109375" style="107" customWidth="1"/>
    <col min="8973" max="8973" width="1.7109375" style="107" customWidth="1"/>
    <col min="8974" max="8976" width="6.7109375" style="107" customWidth="1"/>
    <col min="8977" max="8977" width="1.7109375" style="107" customWidth="1"/>
    <col min="8978" max="8980" width="6.7109375" style="107" customWidth="1"/>
    <col min="8981" max="8981" width="1.7109375" style="107" customWidth="1"/>
    <col min="8982" max="8984" width="6.7109375" style="107" customWidth="1"/>
    <col min="8985" max="8985" width="1.7109375" style="107" customWidth="1"/>
    <col min="8986" max="8986" width="6.5703125" style="107" customWidth="1"/>
    <col min="8987" max="8988" width="6.7109375" style="107" customWidth="1"/>
    <col min="8989" max="9216" width="11.42578125" style="107"/>
    <col min="9217" max="9217" width="19.42578125" style="107" customWidth="1"/>
    <col min="9218" max="9218" width="8.42578125" style="107" customWidth="1"/>
    <col min="9219" max="9219" width="8.140625" style="107" customWidth="1"/>
    <col min="9220" max="9220" width="7.5703125" style="107" customWidth="1"/>
    <col min="9221" max="9221" width="1.7109375" style="107" customWidth="1"/>
    <col min="9222" max="9224" width="6.7109375" style="107" customWidth="1"/>
    <col min="9225" max="9225" width="1.7109375" style="107" customWidth="1"/>
    <col min="9226" max="9228" width="6.7109375" style="107" customWidth="1"/>
    <col min="9229" max="9229" width="1.7109375" style="107" customWidth="1"/>
    <col min="9230" max="9232" width="6.7109375" style="107" customWidth="1"/>
    <col min="9233" max="9233" width="1.7109375" style="107" customWidth="1"/>
    <col min="9234" max="9236" width="6.7109375" style="107" customWidth="1"/>
    <col min="9237" max="9237" width="1.7109375" style="107" customWidth="1"/>
    <col min="9238" max="9240" width="6.7109375" style="107" customWidth="1"/>
    <col min="9241" max="9241" width="1.7109375" style="107" customWidth="1"/>
    <col min="9242" max="9242" width="6.5703125" style="107" customWidth="1"/>
    <col min="9243" max="9244" width="6.7109375" style="107" customWidth="1"/>
    <col min="9245" max="9472" width="11.42578125" style="107"/>
    <col min="9473" max="9473" width="19.42578125" style="107" customWidth="1"/>
    <col min="9474" max="9474" width="8.42578125" style="107" customWidth="1"/>
    <col min="9475" max="9475" width="8.140625" style="107" customWidth="1"/>
    <col min="9476" max="9476" width="7.5703125" style="107" customWidth="1"/>
    <col min="9477" max="9477" width="1.7109375" style="107" customWidth="1"/>
    <col min="9478" max="9480" width="6.7109375" style="107" customWidth="1"/>
    <col min="9481" max="9481" width="1.7109375" style="107" customWidth="1"/>
    <col min="9482" max="9484" width="6.7109375" style="107" customWidth="1"/>
    <col min="9485" max="9485" width="1.7109375" style="107" customWidth="1"/>
    <col min="9486" max="9488" width="6.7109375" style="107" customWidth="1"/>
    <col min="9489" max="9489" width="1.7109375" style="107" customWidth="1"/>
    <col min="9490" max="9492" width="6.7109375" style="107" customWidth="1"/>
    <col min="9493" max="9493" width="1.7109375" style="107" customWidth="1"/>
    <col min="9494" max="9496" width="6.7109375" style="107" customWidth="1"/>
    <col min="9497" max="9497" width="1.7109375" style="107" customWidth="1"/>
    <col min="9498" max="9498" width="6.5703125" style="107" customWidth="1"/>
    <col min="9499" max="9500" width="6.7109375" style="107" customWidth="1"/>
    <col min="9501" max="9728" width="11.42578125" style="107"/>
    <col min="9729" max="9729" width="19.42578125" style="107" customWidth="1"/>
    <col min="9730" max="9730" width="8.42578125" style="107" customWidth="1"/>
    <col min="9731" max="9731" width="8.140625" style="107" customWidth="1"/>
    <col min="9732" max="9732" width="7.5703125" style="107" customWidth="1"/>
    <col min="9733" max="9733" width="1.7109375" style="107" customWidth="1"/>
    <col min="9734" max="9736" width="6.7109375" style="107" customWidth="1"/>
    <col min="9737" max="9737" width="1.7109375" style="107" customWidth="1"/>
    <col min="9738" max="9740" width="6.7109375" style="107" customWidth="1"/>
    <col min="9741" max="9741" width="1.7109375" style="107" customWidth="1"/>
    <col min="9742" max="9744" width="6.7109375" style="107" customWidth="1"/>
    <col min="9745" max="9745" width="1.7109375" style="107" customWidth="1"/>
    <col min="9746" max="9748" width="6.7109375" style="107" customWidth="1"/>
    <col min="9749" max="9749" width="1.7109375" style="107" customWidth="1"/>
    <col min="9750" max="9752" width="6.7109375" style="107" customWidth="1"/>
    <col min="9753" max="9753" width="1.7109375" style="107" customWidth="1"/>
    <col min="9754" max="9754" width="6.5703125" style="107" customWidth="1"/>
    <col min="9755" max="9756" width="6.7109375" style="107" customWidth="1"/>
    <col min="9757" max="9984" width="11.42578125" style="107"/>
    <col min="9985" max="9985" width="19.42578125" style="107" customWidth="1"/>
    <col min="9986" max="9986" width="8.42578125" style="107" customWidth="1"/>
    <col min="9987" max="9987" width="8.140625" style="107" customWidth="1"/>
    <col min="9988" max="9988" width="7.5703125" style="107" customWidth="1"/>
    <col min="9989" max="9989" width="1.7109375" style="107" customWidth="1"/>
    <col min="9990" max="9992" width="6.7109375" style="107" customWidth="1"/>
    <col min="9993" max="9993" width="1.7109375" style="107" customWidth="1"/>
    <col min="9994" max="9996" width="6.7109375" style="107" customWidth="1"/>
    <col min="9997" max="9997" width="1.7109375" style="107" customWidth="1"/>
    <col min="9998" max="10000" width="6.7109375" style="107" customWidth="1"/>
    <col min="10001" max="10001" width="1.7109375" style="107" customWidth="1"/>
    <col min="10002" max="10004" width="6.7109375" style="107" customWidth="1"/>
    <col min="10005" max="10005" width="1.7109375" style="107" customWidth="1"/>
    <col min="10006" max="10008" width="6.7109375" style="107" customWidth="1"/>
    <col min="10009" max="10009" width="1.7109375" style="107" customWidth="1"/>
    <col min="10010" max="10010" width="6.5703125" style="107" customWidth="1"/>
    <col min="10011" max="10012" width="6.7109375" style="107" customWidth="1"/>
    <col min="10013" max="10240" width="11.42578125" style="107"/>
    <col min="10241" max="10241" width="19.42578125" style="107" customWidth="1"/>
    <col min="10242" max="10242" width="8.42578125" style="107" customWidth="1"/>
    <col min="10243" max="10243" width="8.140625" style="107" customWidth="1"/>
    <col min="10244" max="10244" width="7.5703125" style="107" customWidth="1"/>
    <col min="10245" max="10245" width="1.7109375" style="107" customWidth="1"/>
    <col min="10246" max="10248" width="6.7109375" style="107" customWidth="1"/>
    <col min="10249" max="10249" width="1.7109375" style="107" customWidth="1"/>
    <col min="10250" max="10252" width="6.7109375" style="107" customWidth="1"/>
    <col min="10253" max="10253" width="1.7109375" style="107" customWidth="1"/>
    <col min="10254" max="10256" width="6.7109375" style="107" customWidth="1"/>
    <col min="10257" max="10257" width="1.7109375" style="107" customWidth="1"/>
    <col min="10258" max="10260" width="6.7109375" style="107" customWidth="1"/>
    <col min="10261" max="10261" width="1.7109375" style="107" customWidth="1"/>
    <col min="10262" max="10264" width="6.7109375" style="107" customWidth="1"/>
    <col min="10265" max="10265" width="1.7109375" style="107" customWidth="1"/>
    <col min="10266" max="10266" width="6.5703125" style="107" customWidth="1"/>
    <col min="10267" max="10268" width="6.7109375" style="107" customWidth="1"/>
    <col min="10269" max="10496" width="11.42578125" style="107"/>
    <col min="10497" max="10497" width="19.42578125" style="107" customWidth="1"/>
    <col min="10498" max="10498" width="8.42578125" style="107" customWidth="1"/>
    <col min="10499" max="10499" width="8.140625" style="107" customWidth="1"/>
    <col min="10500" max="10500" width="7.5703125" style="107" customWidth="1"/>
    <col min="10501" max="10501" width="1.7109375" style="107" customWidth="1"/>
    <col min="10502" max="10504" width="6.7109375" style="107" customWidth="1"/>
    <col min="10505" max="10505" width="1.7109375" style="107" customWidth="1"/>
    <col min="10506" max="10508" width="6.7109375" style="107" customWidth="1"/>
    <col min="10509" max="10509" width="1.7109375" style="107" customWidth="1"/>
    <col min="10510" max="10512" width="6.7109375" style="107" customWidth="1"/>
    <col min="10513" max="10513" width="1.7109375" style="107" customWidth="1"/>
    <col min="10514" max="10516" width="6.7109375" style="107" customWidth="1"/>
    <col min="10517" max="10517" width="1.7109375" style="107" customWidth="1"/>
    <col min="10518" max="10520" width="6.7109375" style="107" customWidth="1"/>
    <col min="10521" max="10521" width="1.7109375" style="107" customWidth="1"/>
    <col min="10522" max="10522" width="6.5703125" style="107" customWidth="1"/>
    <col min="10523" max="10524" width="6.7109375" style="107" customWidth="1"/>
    <col min="10525" max="10752" width="11.42578125" style="107"/>
    <col min="10753" max="10753" width="19.42578125" style="107" customWidth="1"/>
    <col min="10754" max="10754" width="8.42578125" style="107" customWidth="1"/>
    <col min="10755" max="10755" width="8.140625" style="107" customWidth="1"/>
    <col min="10756" max="10756" width="7.5703125" style="107" customWidth="1"/>
    <col min="10757" max="10757" width="1.7109375" style="107" customWidth="1"/>
    <col min="10758" max="10760" width="6.7109375" style="107" customWidth="1"/>
    <col min="10761" max="10761" width="1.7109375" style="107" customWidth="1"/>
    <col min="10762" max="10764" width="6.7109375" style="107" customWidth="1"/>
    <col min="10765" max="10765" width="1.7109375" style="107" customWidth="1"/>
    <col min="10766" max="10768" width="6.7109375" style="107" customWidth="1"/>
    <col min="10769" max="10769" width="1.7109375" style="107" customWidth="1"/>
    <col min="10770" max="10772" width="6.7109375" style="107" customWidth="1"/>
    <col min="10773" max="10773" width="1.7109375" style="107" customWidth="1"/>
    <col min="10774" max="10776" width="6.7109375" style="107" customWidth="1"/>
    <col min="10777" max="10777" width="1.7109375" style="107" customWidth="1"/>
    <col min="10778" max="10778" width="6.5703125" style="107" customWidth="1"/>
    <col min="10779" max="10780" width="6.7109375" style="107" customWidth="1"/>
    <col min="10781" max="11008" width="11.42578125" style="107"/>
    <col min="11009" max="11009" width="19.42578125" style="107" customWidth="1"/>
    <col min="11010" max="11010" width="8.42578125" style="107" customWidth="1"/>
    <col min="11011" max="11011" width="8.140625" style="107" customWidth="1"/>
    <col min="11012" max="11012" width="7.5703125" style="107" customWidth="1"/>
    <col min="11013" max="11013" width="1.7109375" style="107" customWidth="1"/>
    <col min="11014" max="11016" width="6.7109375" style="107" customWidth="1"/>
    <col min="11017" max="11017" width="1.7109375" style="107" customWidth="1"/>
    <col min="11018" max="11020" width="6.7109375" style="107" customWidth="1"/>
    <col min="11021" max="11021" width="1.7109375" style="107" customWidth="1"/>
    <col min="11022" max="11024" width="6.7109375" style="107" customWidth="1"/>
    <col min="11025" max="11025" width="1.7109375" style="107" customWidth="1"/>
    <col min="11026" max="11028" width="6.7109375" style="107" customWidth="1"/>
    <col min="11029" max="11029" width="1.7109375" style="107" customWidth="1"/>
    <col min="11030" max="11032" width="6.7109375" style="107" customWidth="1"/>
    <col min="11033" max="11033" width="1.7109375" style="107" customWidth="1"/>
    <col min="11034" max="11034" width="6.5703125" style="107" customWidth="1"/>
    <col min="11035" max="11036" width="6.7109375" style="107" customWidth="1"/>
    <col min="11037" max="11264" width="11.42578125" style="107"/>
    <col min="11265" max="11265" width="19.42578125" style="107" customWidth="1"/>
    <col min="11266" max="11266" width="8.42578125" style="107" customWidth="1"/>
    <col min="11267" max="11267" width="8.140625" style="107" customWidth="1"/>
    <col min="11268" max="11268" width="7.5703125" style="107" customWidth="1"/>
    <col min="11269" max="11269" width="1.7109375" style="107" customWidth="1"/>
    <col min="11270" max="11272" width="6.7109375" style="107" customWidth="1"/>
    <col min="11273" max="11273" width="1.7109375" style="107" customWidth="1"/>
    <col min="11274" max="11276" width="6.7109375" style="107" customWidth="1"/>
    <col min="11277" max="11277" width="1.7109375" style="107" customWidth="1"/>
    <col min="11278" max="11280" width="6.7109375" style="107" customWidth="1"/>
    <col min="11281" max="11281" width="1.7109375" style="107" customWidth="1"/>
    <col min="11282" max="11284" width="6.7109375" style="107" customWidth="1"/>
    <col min="11285" max="11285" width="1.7109375" style="107" customWidth="1"/>
    <col min="11286" max="11288" width="6.7109375" style="107" customWidth="1"/>
    <col min="11289" max="11289" width="1.7109375" style="107" customWidth="1"/>
    <col min="11290" max="11290" width="6.5703125" style="107" customWidth="1"/>
    <col min="11291" max="11292" width="6.7109375" style="107" customWidth="1"/>
    <col min="11293" max="11520" width="11.42578125" style="107"/>
    <col min="11521" max="11521" width="19.42578125" style="107" customWidth="1"/>
    <col min="11522" max="11522" width="8.42578125" style="107" customWidth="1"/>
    <col min="11523" max="11523" width="8.140625" style="107" customWidth="1"/>
    <col min="11524" max="11524" width="7.5703125" style="107" customWidth="1"/>
    <col min="11525" max="11525" width="1.7109375" style="107" customWidth="1"/>
    <col min="11526" max="11528" width="6.7109375" style="107" customWidth="1"/>
    <col min="11529" max="11529" width="1.7109375" style="107" customWidth="1"/>
    <col min="11530" max="11532" width="6.7109375" style="107" customWidth="1"/>
    <col min="11533" max="11533" width="1.7109375" style="107" customWidth="1"/>
    <col min="11534" max="11536" width="6.7109375" style="107" customWidth="1"/>
    <col min="11537" max="11537" width="1.7109375" style="107" customWidth="1"/>
    <col min="11538" max="11540" width="6.7109375" style="107" customWidth="1"/>
    <col min="11541" max="11541" width="1.7109375" style="107" customWidth="1"/>
    <col min="11542" max="11544" width="6.7109375" style="107" customWidth="1"/>
    <col min="11545" max="11545" width="1.7109375" style="107" customWidth="1"/>
    <col min="11546" max="11546" width="6.5703125" style="107" customWidth="1"/>
    <col min="11547" max="11548" width="6.7109375" style="107" customWidth="1"/>
    <col min="11549" max="11776" width="11.42578125" style="107"/>
    <col min="11777" max="11777" width="19.42578125" style="107" customWidth="1"/>
    <col min="11778" max="11778" width="8.42578125" style="107" customWidth="1"/>
    <col min="11779" max="11779" width="8.140625" style="107" customWidth="1"/>
    <col min="11780" max="11780" width="7.5703125" style="107" customWidth="1"/>
    <col min="11781" max="11781" width="1.7109375" style="107" customWidth="1"/>
    <col min="11782" max="11784" width="6.7109375" style="107" customWidth="1"/>
    <col min="11785" max="11785" width="1.7109375" style="107" customWidth="1"/>
    <col min="11786" max="11788" width="6.7109375" style="107" customWidth="1"/>
    <col min="11789" max="11789" width="1.7109375" style="107" customWidth="1"/>
    <col min="11790" max="11792" width="6.7109375" style="107" customWidth="1"/>
    <col min="11793" max="11793" width="1.7109375" style="107" customWidth="1"/>
    <col min="11794" max="11796" width="6.7109375" style="107" customWidth="1"/>
    <col min="11797" max="11797" width="1.7109375" style="107" customWidth="1"/>
    <col min="11798" max="11800" width="6.7109375" style="107" customWidth="1"/>
    <col min="11801" max="11801" width="1.7109375" style="107" customWidth="1"/>
    <col min="11802" max="11802" width="6.5703125" style="107" customWidth="1"/>
    <col min="11803" max="11804" width="6.7109375" style="107" customWidth="1"/>
    <col min="11805" max="12032" width="11.42578125" style="107"/>
    <col min="12033" max="12033" width="19.42578125" style="107" customWidth="1"/>
    <col min="12034" max="12034" width="8.42578125" style="107" customWidth="1"/>
    <col min="12035" max="12035" width="8.140625" style="107" customWidth="1"/>
    <col min="12036" max="12036" width="7.5703125" style="107" customWidth="1"/>
    <col min="12037" max="12037" width="1.7109375" style="107" customWidth="1"/>
    <col min="12038" max="12040" width="6.7109375" style="107" customWidth="1"/>
    <col min="12041" max="12041" width="1.7109375" style="107" customWidth="1"/>
    <col min="12042" max="12044" width="6.7109375" style="107" customWidth="1"/>
    <col min="12045" max="12045" width="1.7109375" style="107" customWidth="1"/>
    <col min="12046" max="12048" width="6.7109375" style="107" customWidth="1"/>
    <col min="12049" max="12049" width="1.7109375" style="107" customWidth="1"/>
    <col min="12050" max="12052" width="6.7109375" style="107" customWidth="1"/>
    <col min="12053" max="12053" width="1.7109375" style="107" customWidth="1"/>
    <col min="12054" max="12056" width="6.7109375" style="107" customWidth="1"/>
    <col min="12057" max="12057" width="1.7109375" style="107" customWidth="1"/>
    <col min="12058" max="12058" width="6.5703125" style="107" customWidth="1"/>
    <col min="12059" max="12060" width="6.7109375" style="107" customWidth="1"/>
    <col min="12061" max="12288" width="11.42578125" style="107"/>
    <col min="12289" max="12289" width="19.42578125" style="107" customWidth="1"/>
    <col min="12290" max="12290" width="8.42578125" style="107" customWidth="1"/>
    <col min="12291" max="12291" width="8.140625" style="107" customWidth="1"/>
    <col min="12292" max="12292" width="7.5703125" style="107" customWidth="1"/>
    <col min="12293" max="12293" width="1.7109375" style="107" customWidth="1"/>
    <col min="12294" max="12296" width="6.7109375" style="107" customWidth="1"/>
    <col min="12297" max="12297" width="1.7109375" style="107" customWidth="1"/>
    <col min="12298" max="12300" width="6.7109375" style="107" customWidth="1"/>
    <col min="12301" max="12301" width="1.7109375" style="107" customWidth="1"/>
    <col min="12302" max="12304" width="6.7109375" style="107" customWidth="1"/>
    <col min="12305" max="12305" width="1.7109375" style="107" customWidth="1"/>
    <col min="12306" max="12308" width="6.7109375" style="107" customWidth="1"/>
    <col min="12309" max="12309" width="1.7109375" style="107" customWidth="1"/>
    <col min="12310" max="12312" width="6.7109375" style="107" customWidth="1"/>
    <col min="12313" max="12313" width="1.7109375" style="107" customWidth="1"/>
    <col min="12314" max="12314" width="6.5703125" style="107" customWidth="1"/>
    <col min="12315" max="12316" width="6.7109375" style="107" customWidth="1"/>
    <col min="12317" max="12544" width="11.42578125" style="107"/>
    <col min="12545" max="12545" width="19.42578125" style="107" customWidth="1"/>
    <col min="12546" max="12546" width="8.42578125" style="107" customWidth="1"/>
    <col min="12547" max="12547" width="8.140625" style="107" customWidth="1"/>
    <col min="12548" max="12548" width="7.5703125" style="107" customWidth="1"/>
    <col min="12549" max="12549" width="1.7109375" style="107" customWidth="1"/>
    <col min="12550" max="12552" width="6.7109375" style="107" customWidth="1"/>
    <col min="12553" max="12553" width="1.7109375" style="107" customWidth="1"/>
    <col min="12554" max="12556" width="6.7109375" style="107" customWidth="1"/>
    <col min="12557" max="12557" width="1.7109375" style="107" customWidth="1"/>
    <col min="12558" max="12560" width="6.7109375" style="107" customWidth="1"/>
    <col min="12561" max="12561" width="1.7109375" style="107" customWidth="1"/>
    <col min="12562" max="12564" width="6.7109375" style="107" customWidth="1"/>
    <col min="12565" max="12565" width="1.7109375" style="107" customWidth="1"/>
    <col min="12566" max="12568" width="6.7109375" style="107" customWidth="1"/>
    <col min="12569" max="12569" width="1.7109375" style="107" customWidth="1"/>
    <col min="12570" max="12570" width="6.5703125" style="107" customWidth="1"/>
    <col min="12571" max="12572" width="6.7109375" style="107" customWidth="1"/>
    <col min="12573" max="12800" width="11.42578125" style="107"/>
    <col min="12801" max="12801" width="19.42578125" style="107" customWidth="1"/>
    <col min="12802" max="12802" width="8.42578125" style="107" customWidth="1"/>
    <col min="12803" max="12803" width="8.140625" style="107" customWidth="1"/>
    <col min="12804" max="12804" width="7.5703125" style="107" customWidth="1"/>
    <col min="12805" max="12805" width="1.7109375" style="107" customWidth="1"/>
    <col min="12806" max="12808" width="6.7109375" style="107" customWidth="1"/>
    <col min="12809" max="12809" width="1.7109375" style="107" customWidth="1"/>
    <col min="12810" max="12812" width="6.7109375" style="107" customWidth="1"/>
    <col min="12813" max="12813" width="1.7109375" style="107" customWidth="1"/>
    <col min="12814" max="12816" width="6.7109375" style="107" customWidth="1"/>
    <col min="12817" max="12817" width="1.7109375" style="107" customWidth="1"/>
    <col min="12818" max="12820" width="6.7109375" style="107" customWidth="1"/>
    <col min="12821" max="12821" width="1.7109375" style="107" customWidth="1"/>
    <col min="12822" max="12824" width="6.7109375" style="107" customWidth="1"/>
    <col min="12825" max="12825" width="1.7109375" style="107" customWidth="1"/>
    <col min="12826" max="12826" width="6.5703125" style="107" customWidth="1"/>
    <col min="12827" max="12828" width="6.7109375" style="107" customWidth="1"/>
    <col min="12829" max="13056" width="11.42578125" style="107"/>
    <col min="13057" max="13057" width="19.42578125" style="107" customWidth="1"/>
    <col min="13058" max="13058" width="8.42578125" style="107" customWidth="1"/>
    <col min="13059" max="13059" width="8.140625" style="107" customWidth="1"/>
    <col min="13060" max="13060" width="7.5703125" style="107" customWidth="1"/>
    <col min="13061" max="13061" width="1.7109375" style="107" customWidth="1"/>
    <col min="13062" max="13064" width="6.7109375" style="107" customWidth="1"/>
    <col min="13065" max="13065" width="1.7109375" style="107" customWidth="1"/>
    <col min="13066" max="13068" width="6.7109375" style="107" customWidth="1"/>
    <col min="13069" max="13069" width="1.7109375" style="107" customWidth="1"/>
    <col min="13070" max="13072" width="6.7109375" style="107" customWidth="1"/>
    <col min="13073" max="13073" width="1.7109375" style="107" customWidth="1"/>
    <col min="13074" max="13076" width="6.7109375" style="107" customWidth="1"/>
    <col min="13077" max="13077" width="1.7109375" style="107" customWidth="1"/>
    <col min="13078" max="13080" width="6.7109375" style="107" customWidth="1"/>
    <col min="13081" max="13081" width="1.7109375" style="107" customWidth="1"/>
    <col min="13082" max="13082" width="6.5703125" style="107" customWidth="1"/>
    <col min="13083" max="13084" width="6.7109375" style="107" customWidth="1"/>
    <col min="13085" max="13312" width="11.42578125" style="107"/>
    <col min="13313" max="13313" width="19.42578125" style="107" customWidth="1"/>
    <col min="13314" max="13314" width="8.42578125" style="107" customWidth="1"/>
    <col min="13315" max="13315" width="8.140625" style="107" customWidth="1"/>
    <col min="13316" max="13316" width="7.5703125" style="107" customWidth="1"/>
    <col min="13317" max="13317" width="1.7109375" style="107" customWidth="1"/>
    <col min="13318" max="13320" width="6.7109375" style="107" customWidth="1"/>
    <col min="13321" max="13321" width="1.7109375" style="107" customWidth="1"/>
    <col min="13322" max="13324" width="6.7109375" style="107" customWidth="1"/>
    <col min="13325" max="13325" width="1.7109375" style="107" customWidth="1"/>
    <col min="13326" max="13328" width="6.7109375" style="107" customWidth="1"/>
    <col min="13329" max="13329" width="1.7109375" style="107" customWidth="1"/>
    <col min="13330" max="13332" width="6.7109375" style="107" customWidth="1"/>
    <col min="13333" max="13333" width="1.7109375" style="107" customWidth="1"/>
    <col min="13334" max="13336" width="6.7109375" style="107" customWidth="1"/>
    <col min="13337" max="13337" width="1.7109375" style="107" customWidth="1"/>
    <col min="13338" max="13338" width="6.5703125" style="107" customWidth="1"/>
    <col min="13339" max="13340" width="6.7109375" style="107" customWidth="1"/>
    <col min="13341" max="13568" width="11.42578125" style="107"/>
    <col min="13569" max="13569" width="19.42578125" style="107" customWidth="1"/>
    <col min="13570" max="13570" width="8.42578125" style="107" customWidth="1"/>
    <col min="13571" max="13571" width="8.140625" style="107" customWidth="1"/>
    <col min="13572" max="13572" width="7.5703125" style="107" customWidth="1"/>
    <col min="13573" max="13573" width="1.7109375" style="107" customWidth="1"/>
    <col min="13574" max="13576" width="6.7109375" style="107" customWidth="1"/>
    <col min="13577" max="13577" width="1.7109375" style="107" customWidth="1"/>
    <col min="13578" max="13580" width="6.7109375" style="107" customWidth="1"/>
    <col min="13581" max="13581" width="1.7109375" style="107" customWidth="1"/>
    <col min="13582" max="13584" width="6.7109375" style="107" customWidth="1"/>
    <col min="13585" max="13585" width="1.7109375" style="107" customWidth="1"/>
    <col min="13586" max="13588" width="6.7109375" style="107" customWidth="1"/>
    <col min="13589" max="13589" width="1.7109375" style="107" customWidth="1"/>
    <col min="13590" max="13592" width="6.7109375" style="107" customWidth="1"/>
    <col min="13593" max="13593" width="1.7109375" style="107" customWidth="1"/>
    <col min="13594" max="13594" width="6.5703125" style="107" customWidth="1"/>
    <col min="13595" max="13596" width="6.7109375" style="107" customWidth="1"/>
    <col min="13597" max="13824" width="11.42578125" style="107"/>
    <col min="13825" max="13825" width="19.42578125" style="107" customWidth="1"/>
    <col min="13826" max="13826" width="8.42578125" style="107" customWidth="1"/>
    <col min="13827" max="13827" width="8.140625" style="107" customWidth="1"/>
    <col min="13828" max="13828" width="7.5703125" style="107" customWidth="1"/>
    <col min="13829" max="13829" width="1.7109375" style="107" customWidth="1"/>
    <col min="13830" max="13832" width="6.7109375" style="107" customWidth="1"/>
    <col min="13833" max="13833" width="1.7109375" style="107" customWidth="1"/>
    <col min="13834" max="13836" width="6.7109375" style="107" customWidth="1"/>
    <col min="13837" max="13837" width="1.7109375" style="107" customWidth="1"/>
    <col min="13838" max="13840" width="6.7109375" style="107" customWidth="1"/>
    <col min="13841" max="13841" width="1.7109375" style="107" customWidth="1"/>
    <col min="13842" max="13844" width="6.7109375" style="107" customWidth="1"/>
    <col min="13845" max="13845" width="1.7109375" style="107" customWidth="1"/>
    <col min="13846" max="13848" width="6.7109375" style="107" customWidth="1"/>
    <col min="13849" max="13849" width="1.7109375" style="107" customWidth="1"/>
    <col min="13850" max="13850" width="6.5703125" style="107" customWidth="1"/>
    <col min="13851" max="13852" width="6.7109375" style="107" customWidth="1"/>
    <col min="13853" max="14080" width="11.42578125" style="107"/>
    <col min="14081" max="14081" width="19.42578125" style="107" customWidth="1"/>
    <col min="14082" max="14082" width="8.42578125" style="107" customWidth="1"/>
    <col min="14083" max="14083" width="8.140625" style="107" customWidth="1"/>
    <col min="14084" max="14084" width="7.5703125" style="107" customWidth="1"/>
    <col min="14085" max="14085" width="1.7109375" style="107" customWidth="1"/>
    <col min="14086" max="14088" width="6.7109375" style="107" customWidth="1"/>
    <col min="14089" max="14089" width="1.7109375" style="107" customWidth="1"/>
    <col min="14090" max="14092" width="6.7109375" style="107" customWidth="1"/>
    <col min="14093" max="14093" width="1.7109375" style="107" customWidth="1"/>
    <col min="14094" max="14096" width="6.7109375" style="107" customWidth="1"/>
    <col min="14097" max="14097" width="1.7109375" style="107" customWidth="1"/>
    <col min="14098" max="14100" width="6.7109375" style="107" customWidth="1"/>
    <col min="14101" max="14101" width="1.7109375" style="107" customWidth="1"/>
    <col min="14102" max="14104" width="6.7109375" style="107" customWidth="1"/>
    <col min="14105" max="14105" width="1.7109375" style="107" customWidth="1"/>
    <col min="14106" max="14106" width="6.5703125" style="107" customWidth="1"/>
    <col min="14107" max="14108" width="6.7109375" style="107" customWidth="1"/>
    <col min="14109" max="14336" width="11.42578125" style="107"/>
    <col min="14337" max="14337" width="19.42578125" style="107" customWidth="1"/>
    <col min="14338" max="14338" width="8.42578125" style="107" customWidth="1"/>
    <col min="14339" max="14339" width="8.140625" style="107" customWidth="1"/>
    <col min="14340" max="14340" width="7.5703125" style="107" customWidth="1"/>
    <col min="14341" max="14341" width="1.7109375" style="107" customWidth="1"/>
    <col min="14342" max="14344" width="6.7109375" style="107" customWidth="1"/>
    <col min="14345" max="14345" width="1.7109375" style="107" customWidth="1"/>
    <col min="14346" max="14348" width="6.7109375" style="107" customWidth="1"/>
    <col min="14349" max="14349" width="1.7109375" style="107" customWidth="1"/>
    <col min="14350" max="14352" width="6.7109375" style="107" customWidth="1"/>
    <col min="14353" max="14353" width="1.7109375" style="107" customWidth="1"/>
    <col min="14354" max="14356" width="6.7109375" style="107" customWidth="1"/>
    <col min="14357" max="14357" width="1.7109375" style="107" customWidth="1"/>
    <col min="14358" max="14360" width="6.7109375" style="107" customWidth="1"/>
    <col min="14361" max="14361" width="1.7109375" style="107" customWidth="1"/>
    <col min="14362" max="14362" width="6.5703125" style="107" customWidth="1"/>
    <col min="14363" max="14364" width="6.7109375" style="107" customWidth="1"/>
    <col min="14365" max="14592" width="11.42578125" style="107"/>
    <col min="14593" max="14593" width="19.42578125" style="107" customWidth="1"/>
    <col min="14594" max="14594" width="8.42578125" style="107" customWidth="1"/>
    <col min="14595" max="14595" width="8.140625" style="107" customWidth="1"/>
    <col min="14596" max="14596" width="7.5703125" style="107" customWidth="1"/>
    <col min="14597" max="14597" width="1.7109375" style="107" customWidth="1"/>
    <col min="14598" max="14600" width="6.7109375" style="107" customWidth="1"/>
    <col min="14601" max="14601" width="1.7109375" style="107" customWidth="1"/>
    <col min="14602" max="14604" width="6.7109375" style="107" customWidth="1"/>
    <col min="14605" max="14605" width="1.7109375" style="107" customWidth="1"/>
    <col min="14606" max="14608" width="6.7109375" style="107" customWidth="1"/>
    <col min="14609" max="14609" width="1.7109375" style="107" customWidth="1"/>
    <col min="14610" max="14612" width="6.7109375" style="107" customWidth="1"/>
    <col min="14613" max="14613" width="1.7109375" style="107" customWidth="1"/>
    <col min="14614" max="14616" width="6.7109375" style="107" customWidth="1"/>
    <col min="14617" max="14617" width="1.7109375" style="107" customWidth="1"/>
    <col min="14618" max="14618" width="6.5703125" style="107" customWidth="1"/>
    <col min="14619" max="14620" width="6.7109375" style="107" customWidth="1"/>
    <col min="14621" max="14848" width="11.42578125" style="107"/>
    <col min="14849" max="14849" width="19.42578125" style="107" customWidth="1"/>
    <col min="14850" max="14850" width="8.42578125" style="107" customWidth="1"/>
    <col min="14851" max="14851" width="8.140625" style="107" customWidth="1"/>
    <col min="14852" max="14852" width="7.5703125" style="107" customWidth="1"/>
    <col min="14853" max="14853" width="1.7109375" style="107" customWidth="1"/>
    <col min="14854" max="14856" width="6.7109375" style="107" customWidth="1"/>
    <col min="14857" max="14857" width="1.7109375" style="107" customWidth="1"/>
    <col min="14858" max="14860" width="6.7109375" style="107" customWidth="1"/>
    <col min="14861" max="14861" width="1.7109375" style="107" customWidth="1"/>
    <col min="14862" max="14864" width="6.7109375" style="107" customWidth="1"/>
    <col min="14865" max="14865" width="1.7109375" style="107" customWidth="1"/>
    <col min="14866" max="14868" width="6.7109375" style="107" customWidth="1"/>
    <col min="14869" max="14869" width="1.7109375" style="107" customWidth="1"/>
    <col min="14870" max="14872" width="6.7109375" style="107" customWidth="1"/>
    <col min="14873" max="14873" width="1.7109375" style="107" customWidth="1"/>
    <col min="14874" max="14874" width="6.5703125" style="107" customWidth="1"/>
    <col min="14875" max="14876" width="6.7109375" style="107" customWidth="1"/>
    <col min="14877" max="15104" width="11.42578125" style="107"/>
    <col min="15105" max="15105" width="19.42578125" style="107" customWidth="1"/>
    <col min="15106" max="15106" width="8.42578125" style="107" customWidth="1"/>
    <col min="15107" max="15107" width="8.140625" style="107" customWidth="1"/>
    <col min="15108" max="15108" width="7.5703125" style="107" customWidth="1"/>
    <col min="15109" max="15109" width="1.7109375" style="107" customWidth="1"/>
    <col min="15110" max="15112" width="6.7109375" style="107" customWidth="1"/>
    <col min="15113" max="15113" width="1.7109375" style="107" customWidth="1"/>
    <col min="15114" max="15116" width="6.7109375" style="107" customWidth="1"/>
    <col min="15117" max="15117" width="1.7109375" style="107" customWidth="1"/>
    <col min="15118" max="15120" width="6.7109375" style="107" customWidth="1"/>
    <col min="15121" max="15121" width="1.7109375" style="107" customWidth="1"/>
    <col min="15122" max="15124" width="6.7109375" style="107" customWidth="1"/>
    <col min="15125" max="15125" width="1.7109375" style="107" customWidth="1"/>
    <col min="15126" max="15128" width="6.7109375" style="107" customWidth="1"/>
    <col min="15129" max="15129" width="1.7109375" style="107" customWidth="1"/>
    <col min="15130" max="15130" width="6.5703125" style="107" customWidth="1"/>
    <col min="15131" max="15132" width="6.7109375" style="107" customWidth="1"/>
    <col min="15133" max="15360" width="11.42578125" style="107"/>
    <col min="15361" max="15361" width="19.42578125" style="107" customWidth="1"/>
    <col min="15362" max="15362" width="8.42578125" style="107" customWidth="1"/>
    <col min="15363" max="15363" width="8.140625" style="107" customWidth="1"/>
    <col min="15364" max="15364" width="7.5703125" style="107" customWidth="1"/>
    <col min="15365" max="15365" width="1.7109375" style="107" customWidth="1"/>
    <col min="15366" max="15368" width="6.7109375" style="107" customWidth="1"/>
    <col min="15369" max="15369" width="1.7109375" style="107" customWidth="1"/>
    <col min="15370" max="15372" width="6.7109375" style="107" customWidth="1"/>
    <col min="15373" max="15373" width="1.7109375" style="107" customWidth="1"/>
    <col min="15374" max="15376" width="6.7109375" style="107" customWidth="1"/>
    <col min="15377" max="15377" width="1.7109375" style="107" customWidth="1"/>
    <col min="15378" max="15380" width="6.7109375" style="107" customWidth="1"/>
    <col min="15381" max="15381" width="1.7109375" style="107" customWidth="1"/>
    <col min="15382" max="15384" width="6.7109375" style="107" customWidth="1"/>
    <col min="15385" max="15385" width="1.7109375" style="107" customWidth="1"/>
    <col min="15386" max="15386" width="6.5703125" style="107" customWidth="1"/>
    <col min="15387" max="15388" width="6.7109375" style="107" customWidth="1"/>
    <col min="15389" max="15616" width="11.42578125" style="107"/>
    <col min="15617" max="15617" width="19.42578125" style="107" customWidth="1"/>
    <col min="15618" max="15618" width="8.42578125" style="107" customWidth="1"/>
    <col min="15619" max="15619" width="8.140625" style="107" customWidth="1"/>
    <col min="15620" max="15620" width="7.5703125" style="107" customWidth="1"/>
    <col min="15621" max="15621" width="1.7109375" style="107" customWidth="1"/>
    <col min="15622" max="15624" width="6.7109375" style="107" customWidth="1"/>
    <col min="15625" max="15625" width="1.7109375" style="107" customWidth="1"/>
    <col min="15626" max="15628" width="6.7109375" style="107" customWidth="1"/>
    <col min="15629" max="15629" width="1.7109375" style="107" customWidth="1"/>
    <col min="15630" max="15632" width="6.7109375" style="107" customWidth="1"/>
    <col min="15633" max="15633" width="1.7109375" style="107" customWidth="1"/>
    <col min="15634" max="15636" width="6.7109375" style="107" customWidth="1"/>
    <col min="15637" max="15637" width="1.7109375" style="107" customWidth="1"/>
    <col min="15638" max="15640" width="6.7109375" style="107" customWidth="1"/>
    <col min="15641" max="15641" width="1.7109375" style="107" customWidth="1"/>
    <col min="15642" max="15642" width="6.5703125" style="107" customWidth="1"/>
    <col min="15643" max="15644" width="6.7109375" style="107" customWidth="1"/>
    <col min="15645" max="15872" width="11.42578125" style="107"/>
    <col min="15873" max="15873" width="19.42578125" style="107" customWidth="1"/>
    <col min="15874" max="15874" width="8.42578125" style="107" customWidth="1"/>
    <col min="15875" max="15875" width="8.140625" style="107" customWidth="1"/>
    <col min="15876" max="15876" width="7.5703125" style="107" customWidth="1"/>
    <col min="15877" max="15877" width="1.7109375" style="107" customWidth="1"/>
    <col min="15878" max="15880" width="6.7109375" style="107" customWidth="1"/>
    <col min="15881" max="15881" width="1.7109375" style="107" customWidth="1"/>
    <col min="15882" max="15884" width="6.7109375" style="107" customWidth="1"/>
    <col min="15885" max="15885" width="1.7109375" style="107" customWidth="1"/>
    <col min="15886" max="15888" width="6.7109375" style="107" customWidth="1"/>
    <col min="15889" max="15889" width="1.7109375" style="107" customWidth="1"/>
    <col min="15890" max="15892" width="6.7109375" style="107" customWidth="1"/>
    <col min="15893" max="15893" width="1.7109375" style="107" customWidth="1"/>
    <col min="15894" max="15896" width="6.7109375" style="107" customWidth="1"/>
    <col min="15897" max="15897" width="1.7109375" style="107" customWidth="1"/>
    <col min="15898" max="15898" width="6.5703125" style="107" customWidth="1"/>
    <col min="15899" max="15900" width="6.7109375" style="107" customWidth="1"/>
    <col min="15901" max="16128" width="11.42578125" style="107"/>
    <col min="16129" max="16129" width="19.42578125" style="107" customWidth="1"/>
    <col min="16130" max="16130" width="8.42578125" style="107" customWidth="1"/>
    <col min="16131" max="16131" width="8.140625" style="107" customWidth="1"/>
    <col min="16132" max="16132" width="7.5703125" style="107" customWidth="1"/>
    <col min="16133" max="16133" width="1.7109375" style="107" customWidth="1"/>
    <col min="16134" max="16136" width="6.7109375" style="107" customWidth="1"/>
    <col min="16137" max="16137" width="1.7109375" style="107" customWidth="1"/>
    <col min="16138" max="16140" width="6.7109375" style="107" customWidth="1"/>
    <col min="16141" max="16141" width="1.7109375" style="107" customWidth="1"/>
    <col min="16142" max="16144" width="6.7109375" style="107" customWidth="1"/>
    <col min="16145" max="16145" width="1.7109375" style="107" customWidth="1"/>
    <col min="16146" max="16148" width="6.7109375" style="107" customWidth="1"/>
    <col min="16149" max="16149" width="1.7109375" style="107" customWidth="1"/>
    <col min="16150" max="16152" width="6.7109375" style="107" customWidth="1"/>
    <col min="16153" max="16153" width="1.7109375" style="107" customWidth="1"/>
    <col min="16154" max="16154" width="6.5703125" style="107" customWidth="1"/>
    <col min="16155" max="16156" width="6.7109375" style="107" customWidth="1"/>
    <col min="16157" max="16384" width="11.42578125" style="107"/>
  </cols>
  <sheetData>
    <row r="1" spans="1:33" s="162" customFormat="1" ht="15" customHeight="1" x14ac:dyDescent="0.2">
      <c r="A1" s="437" t="s">
        <v>470</v>
      </c>
      <c r="B1" s="438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  <c r="AC1" s="170"/>
      <c r="AD1" s="29"/>
      <c r="AE1" s="326" t="s">
        <v>317</v>
      </c>
      <c r="AF1" s="326"/>
      <c r="AG1" s="170"/>
    </row>
    <row r="2" spans="1:33" s="162" customFormat="1" ht="15" customHeight="1" x14ac:dyDescent="0.2">
      <c r="A2" s="416" t="s">
        <v>304</v>
      </c>
      <c r="B2" s="417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C2" s="170"/>
      <c r="AD2" s="30"/>
      <c r="AE2" s="326"/>
      <c r="AF2" s="326"/>
      <c r="AG2" s="170"/>
    </row>
    <row r="3" spans="1:33" s="162" customFormat="1" ht="15" customHeight="1" x14ac:dyDescent="0.2">
      <c r="A3" s="414" t="s">
        <v>236</v>
      </c>
      <c r="B3" s="415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170"/>
      <c r="AD3" s="170"/>
      <c r="AE3" s="107"/>
      <c r="AF3" s="107"/>
      <c r="AG3" s="170"/>
    </row>
    <row r="4" spans="1:33" s="162" customFormat="1" ht="17.25" customHeight="1" x14ac:dyDescent="0.2">
      <c r="A4" s="416" t="s">
        <v>237</v>
      </c>
      <c r="B4" s="417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170"/>
      <c r="AD4" s="170"/>
      <c r="AE4" s="107"/>
      <c r="AF4" s="107"/>
      <c r="AG4" s="170"/>
    </row>
    <row r="5" spans="1:33" s="162" customFormat="1" ht="21.75" customHeight="1" x14ac:dyDescent="0.2">
      <c r="A5" s="416" t="s">
        <v>462</v>
      </c>
      <c r="B5" s="41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C5" s="170"/>
      <c r="AD5" s="170"/>
      <c r="AE5" s="107"/>
      <c r="AF5" s="107"/>
      <c r="AG5" s="170"/>
    </row>
    <row r="6" spans="1:33" s="162" customFormat="1" ht="15" customHeight="1" thickBot="1" x14ac:dyDescent="0.25">
      <c r="A6" s="439"/>
      <c r="B6" s="440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70"/>
      <c r="AD6" s="170"/>
      <c r="AE6" s="107"/>
      <c r="AF6" s="107"/>
      <c r="AG6" s="170"/>
    </row>
    <row r="7" spans="1:33" s="170" customFormat="1" ht="15" customHeight="1" x14ac:dyDescent="0.2">
      <c r="A7" s="441" t="s">
        <v>418</v>
      </c>
      <c r="B7" s="421" t="s">
        <v>19</v>
      </c>
      <c r="C7" s="343"/>
      <c r="D7" s="343"/>
      <c r="E7" s="108"/>
      <c r="F7" s="343" t="s">
        <v>116</v>
      </c>
      <c r="G7" s="343"/>
      <c r="H7" s="343"/>
      <c r="I7" s="108"/>
      <c r="J7" s="343" t="s">
        <v>117</v>
      </c>
      <c r="K7" s="343"/>
      <c r="L7" s="343"/>
      <c r="M7" s="108"/>
      <c r="N7" s="343" t="s">
        <v>118</v>
      </c>
      <c r="O7" s="343"/>
      <c r="P7" s="343"/>
      <c r="Q7" s="108"/>
      <c r="R7" s="343" t="s">
        <v>119</v>
      </c>
      <c r="S7" s="343"/>
      <c r="T7" s="343"/>
      <c r="U7" s="108"/>
      <c r="V7" s="343" t="s">
        <v>120</v>
      </c>
      <c r="W7" s="343"/>
      <c r="X7" s="343"/>
      <c r="Y7" s="108"/>
      <c r="Z7" s="343" t="s">
        <v>121</v>
      </c>
      <c r="AA7" s="343"/>
      <c r="AB7" s="343"/>
      <c r="AE7" s="107"/>
      <c r="AF7" s="107"/>
    </row>
    <row r="8" spans="1:33" s="170" customFormat="1" ht="15" customHeight="1" thickBot="1" x14ac:dyDescent="0.25">
      <c r="A8" s="442"/>
      <c r="B8" s="423" t="s">
        <v>70</v>
      </c>
      <c r="C8" s="109" t="s">
        <v>71</v>
      </c>
      <c r="D8" s="109" t="s">
        <v>72</v>
      </c>
      <c r="E8" s="110"/>
      <c r="F8" s="109" t="s">
        <v>70</v>
      </c>
      <c r="G8" s="109" t="s">
        <v>71</v>
      </c>
      <c r="H8" s="109" t="s">
        <v>72</v>
      </c>
      <c r="I8" s="110"/>
      <c r="J8" s="109" t="s">
        <v>70</v>
      </c>
      <c r="K8" s="109" t="s">
        <v>71</v>
      </c>
      <c r="L8" s="109" t="s">
        <v>72</v>
      </c>
      <c r="M8" s="110"/>
      <c r="N8" s="109" t="s">
        <v>70</v>
      </c>
      <c r="O8" s="109" t="s">
        <v>71</v>
      </c>
      <c r="P8" s="109" t="s">
        <v>72</v>
      </c>
      <c r="Q8" s="110"/>
      <c r="R8" s="109" t="s">
        <v>70</v>
      </c>
      <c r="S8" s="109" t="s">
        <v>71</v>
      </c>
      <c r="T8" s="109" t="s">
        <v>72</v>
      </c>
      <c r="U8" s="110"/>
      <c r="V8" s="109" t="s">
        <v>70</v>
      </c>
      <c r="W8" s="109" t="s">
        <v>71</v>
      </c>
      <c r="X8" s="109" t="s">
        <v>72</v>
      </c>
      <c r="Y8" s="110"/>
      <c r="Z8" s="109" t="s">
        <v>70</v>
      </c>
      <c r="AA8" s="109" t="s">
        <v>71</v>
      </c>
      <c r="AB8" s="109" t="s">
        <v>72</v>
      </c>
      <c r="AE8" s="107"/>
      <c r="AF8" s="107"/>
    </row>
    <row r="9" spans="1:33" s="123" customFormat="1" ht="15" customHeight="1" x14ac:dyDescent="0.25">
      <c r="A9" s="443"/>
      <c r="B9" s="425"/>
      <c r="C9" s="112"/>
      <c r="D9" s="112"/>
      <c r="E9" s="113"/>
      <c r="F9" s="112"/>
      <c r="G9" s="112"/>
      <c r="H9" s="112"/>
      <c r="I9" s="113"/>
      <c r="J9" s="112"/>
      <c r="K9" s="112"/>
      <c r="L9" s="112"/>
      <c r="M9" s="113"/>
      <c r="N9" s="112"/>
      <c r="O9" s="112"/>
      <c r="P9" s="112"/>
      <c r="Q9" s="113"/>
      <c r="R9" s="112"/>
      <c r="S9" s="112"/>
      <c r="T9" s="112"/>
      <c r="U9" s="113"/>
      <c r="V9" s="112"/>
      <c r="W9" s="112"/>
      <c r="X9" s="112"/>
      <c r="Y9" s="113"/>
      <c r="Z9" s="112"/>
      <c r="AA9" s="112"/>
      <c r="AB9" s="112"/>
      <c r="AC9" s="107"/>
      <c r="AD9" s="107"/>
      <c r="AE9" s="107"/>
      <c r="AF9" s="107"/>
      <c r="AG9" s="107"/>
    </row>
    <row r="10" spans="1:33" s="123" customFormat="1" ht="15" customHeight="1" x14ac:dyDescent="0.25">
      <c r="A10" s="444" t="s">
        <v>421</v>
      </c>
      <c r="B10" s="445" t="s">
        <v>76</v>
      </c>
      <c r="C10" s="344"/>
      <c r="D10" s="344"/>
      <c r="E10" s="344"/>
      <c r="F10" s="344"/>
      <c r="G10" s="344"/>
      <c r="H10" s="344"/>
      <c r="I10" s="344"/>
      <c r="J10" s="344"/>
      <c r="K10" s="344"/>
      <c r="L10" s="344"/>
      <c r="M10" s="344"/>
      <c r="N10" s="344"/>
      <c r="O10" s="344"/>
      <c r="P10" s="344"/>
      <c r="Q10" s="344"/>
      <c r="R10" s="344"/>
      <c r="S10" s="344"/>
      <c r="T10" s="344"/>
      <c r="U10" s="344"/>
      <c r="V10" s="344"/>
      <c r="W10" s="344"/>
      <c r="X10" s="344"/>
      <c r="Y10" s="344"/>
      <c r="Z10" s="344"/>
      <c r="AA10" s="344"/>
      <c r="AB10" s="344"/>
      <c r="AC10" s="107"/>
      <c r="AD10" s="107"/>
      <c r="AE10" s="107"/>
      <c r="AF10" s="107"/>
      <c r="AG10" s="107"/>
    </row>
    <row r="11" spans="1:33" s="123" customFormat="1" ht="15" customHeight="1" x14ac:dyDescent="0.25">
      <c r="A11" s="446"/>
      <c r="B11" s="425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07"/>
      <c r="AD11" s="107"/>
      <c r="AE11" s="107"/>
      <c r="AF11" s="107"/>
      <c r="AG11" s="107"/>
    </row>
    <row r="12" spans="1:33" s="123" customFormat="1" ht="15" customHeight="1" x14ac:dyDescent="0.25">
      <c r="A12" s="447" t="s">
        <v>19</v>
      </c>
      <c r="B12" s="448">
        <f t="shared" ref="B12:D13" si="0">+B18+B24</f>
        <v>12440</v>
      </c>
      <c r="C12" s="151">
        <f t="shared" si="0"/>
        <v>4412</v>
      </c>
      <c r="D12" s="151">
        <f t="shared" si="0"/>
        <v>8028</v>
      </c>
      <c r="E12" s="151"/>
      <c r="F12" s="245">
        <f t="shared" ref="F12:H14" si="1">+F18+F24</f>
        <v>0</v>
      </c>
      <c r="G12" s="245">
        <f t="shared" si="1"/>
        <v>0</v>
      </c>
      <c r="H12" s="245">
        <f t="shared" si="1"/>
        <v>0</v>
      </c>
      <c r="I12" s="245"/>
      <c r="J12" s="245">
        <f t="shared" ref="J12:L14" si="2">+J18+J24</f>
        <v>0</v>
      </c>
      <c r="K12" s="245">
        <f t="shared" si="2"/>
        <v>0</v>
      </c>
      <c r="L12" s="245">
        <f t="shared" si="2"/>
        <v>0</v>
      </c>
      <c r="M12" s="245"/>
      <c r="N12" s="245">
        <f t="shared" ref="N12:P14" si="3">+N18+N24</f>
        <v>0</v>
      </c>
      <c r="O12" s="245">
        <f t="shared" si="3"/>
        <v>0</v>
      </c>
      <c r="P12" s="245">
        <f t="shared" si="3"/>
        <v>0</v>
      </c>
      <c r="Q12" s="151"/>
      <c r="R12" s="151">
        <f t="shared" ref="R12:T14" si="4">+R18+R24</f>
        <v>5496</v>
      </c>
      <c r="S12" s="151">
        <f t="shared" si="4"/>
        <v>2010</v>
      </c>
      <c r="T12" s="151">
        <f t="shared" si="4"/>
        <v>3486</v>
      </c>
      <c r="U12" s="151"/>
      <c r="V12" s="151">
        <f t="shared" ref="V12:X14" si="5">+V18+V24</f>
        <v>3656</v>
      </c>
      <c r="W12" s="151">
        <f t="shared" si="5"/>
        <v>1301</v>
      </c>
      <c r="X12" s="151">
        <f t="shared" si="5"/>
        <v>2355</v>
      </c>
      <c r="Y12" s="151"/>
      <c r="Z12" s="151">
        <f t="shared" ref="Z12:AB14" si="6">+Z18+Z24</f>
        <v>3288</v>
      </c>
      <c r="AA12" s="151">
        <f t="shared" si="6"/>
        <v>1101</v>
      </c>
      <c r="AB12" s="151">
        <f t="shared" si="6"/>
        <v>2187</v>
      </c>
      <c r="AC12" s="107"/>
      <c r="AD12" s="107"/>
      <c r="AE12" s="107"/>
      <c r="AF12" s="107"/>
      <c r="AG12" s="107"/>
    </row>
    <row r="13" spans="1:33" s="123" customFormat="1" ht="15" customHeight="1" x14ac:dyDescent="0.25">
      <c r="A13" s="449" t="s">
        <v>73</v>
      </c>
      <c r="B13" s="450">
        <f t="shared" si="0"/>
        <v>11928</v>
      </c>
      <c r="C13" s="114">
        <f t="shared" si="0"/>
        <v>4111</v>
      </c>
      <c r="D13" s="114">
        <f t="shared" si="0"/>
        <v>7817</v>
      </c>
      <c r="E13" s="114"/>
      <c r="F13" s="225">
        <f t="shared" si="1"/>
        <v>0</v>
      </c>
      <c r="G13" s="225">
        <f t="shared" si="1"/>
        <v>0</v>
      </c>
      <c r="H13" s="225">
        <f t="shared" si="1"/>
        <v>0</v>
      </c>
      <c r="I13" s="225"/>
      <c r="J13" s="225">
        <f t="shared" si="2"/>
        <v>0</v>
      </c>
      <c r="K13" s="225">
        <f t="shared" si="2"/>
        <v>0</v>
      </c>
      <c r="L13" s="225">
        <f t="shared" si="2"/>
        <v>0</v>
      </c>
      <c r="M13" s="225"/>
      <c r="N13" s="225">
        <f t="shared" si="3"/>
        <v>0</v>
      </c>
      <c r="O13" s="225">
        <f t="shared" si="3"/>
        <v>0</v>
      </c>
      <c r="P13" s="225">
        <f t="shared" si="3"/>
        <v>0</v>
      </c>
      <c r="Q13" s="114"/>
      <c r="R13" s="114">
        <f t="shared" si="4"/>
        <v>5292</v>
      </c>
      <c r="S13" s="114">
        <f t="shared" si="4"/>
        <v>1901</v>
      </c>
      <c r="T13" s="114">
        <f t="shared" si="4"/>
        <v>3391</v>
      </c>
      <c r="U13" s="114"/>
      <c r="V13" s="114">
        <f t="shared" si="5"/>
        <v>3530</v>
      </c>
      <c r="W13" s="114">
        <f t="shared" si="5"/>
        <v>1220</v>
      </c>
      <c r="X13" s="114">
        <f t="shared" si="5"/>
        <v>2310</v>
      </c>
      <c r="Y13" s="114"/>
      <c r="Z13" s="114">
        <f t="shared" si="6"/>
        <v>3106</v>
      </c>
      <c r="AA13" s="114">
        <f t="shared" si="6"/>
        <v>990</v>
      </c>
      <c r="AB13" s="114">
        <f t="shared" si="6"/>
        <v>2116</v>
      </c>
      <c r="AC13" s="107"/>
      <c r="AD13" s="107"/>
      <c r="AE13" s="107"/>
      <c r="AF13" s="107"/>
      <c r="AG13" s="107"/>
    </row>
    <row r="14" spans="1:33" s="123" customFormat="1" ht="15" customHeight="1" x14ac:dyDescent="0.25">
      <c r="A14" s="449" t="s">
        <v>74</v>
      </c>
      <c r="B14" s="450">
        <f>+B20+B26</f>
        <v>0</v>
      </c>
      <c r="C14" s="114">
        <f>+C20+C26</f>
        <v>0</v>
      </c>
      <c r="D14" s="114">
        <f>+D20+D26</f>
        <v>0</v>
      </c>
      <c r="E14" s="114"/>
      <c r="F14" s="225">
        <f t="shared" si="1"/>
        <v>0</v>
      </c>
      <c r="G14" s="225">
        <f t="shared" si="1"/>
        <v>0</v>
      </c>
      <c r="H14" s="225">
        <f t="shared" si="1"/>
        <v>0</v>
      </c>
      <c r="I14" s="225"/>
      <c r="J14" s="225">
        <f t="shared" si="2"/>
        <v>0</v>
      </c>
      <c r="K14" s="225">
        <f t="shared" si="2"/>
        <v>0</v>
      </c>
      <c r="L14" s="225">
        <f t="shared" si="2"/>
        <v>0</v>
      </c>
      <c r="M14" s="225"/>
      <c r="N14" s="225">
        <f t="shared" si="3"/>
        <v>0</v>
      </c>
      <c r="O14" s="225">
        <f t="shared" si="3"/>
        <v>0</v>
      </c>
      <c r="P14" s="225">
        <f t="shared" si="3"/>
        <v>0</v>
      </c>
      <c r="Q14" s="114"/>
      <c r="R14" s="114">
        <f t="shared" si="4"/>
        <v>0</v>
      </c>
      <c r="S14" s="114">
        <f t="shared" si="4"/>
        <v>0</v>
      </c>
      <c r="T14" s="114">
        <f t="shared" si="4"/>
        <v>0</v>
      </c>
      <c r="U14" s="114"/>
      <c r="V14" s="114">
        <f t="shared" si="5"/>
        <v>0</v>
      </c>
      <c r="W14" s="114">
        <f t="shared" si="5"/>
        <v>0</v>
      </c>
      <c r="X14" s="114">
        <f t="shared" si="5"/>
        <v>0</v>
      </c>
      <c r="Y14" s="114"/>
      <c r="Z14" s="114">
        <f t="shared" si="6"/>
        <v>0</v>
      </c>
      <c r="AA14" s="114">
        <f t="shared" si="6"/>
        <v>0</v>
      </c>
      <c r="AB14" s="114">
        <f t="shared" si="6"/>
        <v>0</v>
      </c>
      <c r="AC14" s="107"/>
      <c r="AD14" s="107"/>
      <c r="AE14" s="107"/>
      <c r="AF14" s="107"/>
      <c r="AG14" s="107"/>
    </row>
    <row r="15" spans="1:33" s="123" customFormat="1" ht="15" customHeight="1" thickBot="1" x14ac:dyDescent="0.3">
      <c r="A15" s="439" t="s">
        <v>245</v>
      </c>
      <c r="B15" s="451">
        <f>+B21</f>
        <v>512</v>
      </c>
      <c r="C15" s="114">
        <f>+C21</f>
        <v>301</v>
      </c>
      <c r="D15" s="114">
        <f>+D21</f>
        <v>211</v>
      </c>
      <c r="E15" s="114"/>
      <c r="F15" s="225">
        <f>+F21</f>
        <v>0</v>
      </c>
      <c r="G15" s="225">
        <f>+G21</f>
        <v>0</v>
      </c>
      <c r="H15" s="225">
        <f>+H21</f>
        <v>0</v>
      </c>
      <c r="I15" s="225"/>
      <c r="J15" s="225">
        <f>+J21</f>
        <v>0</v>
      </c>
      <c r="K15" s="225">
        <f>+K21</f>
        <v>0</v>
      </c>
      <c r="L15" s="225">
        <f>+L21</f>
        <v>0</v>
      </c>
      <c r="M15" s="225"/>
      <c r="N15" s="225">
        <f>+N21</f>
        <v>0</v>
      </c>
      <c r="O15" s="225">
        <f>+O21</f>
        <v>0</v>
      </c>
      <c r="P15" s="225">
        <f>+P21</f>
        <v>0</v>
      </c>
      <c r="Q15" s="114"/>
      <c r="R15" s="114">
        <f>+R21</f>
        <v>204</v>
      </c>
      <c r="S15" s="114">
        <f>+S21</f>
        <v>109</v>
      </c>
      <c r="T15" s="114">
        <f>+T21</f>
        <v>95</v>
      </c>
      <c r="U15" s="114"/>
      <c r="V15" s="114">
        <f>+V21</f>
        <v>126</v>
      </c>
      <c r="W15" s="114">
        <f>+W21</f>
        <v>81</v>
      </c>
      <c r="X15" s="114">
        <f>+X21</f>
        <v>45</v>
      </c>
      <c r="Y15" s="114"/>
      <c r="Z15" s="114">
        <f>+Z21</f>
        <v>182</v>
      </c>
      <c r="AA15" s="114">
        <f>+AA21</f>
        <v>111</v>
      </c>
      <c r="AB15" s="114">
        <f>+AB21</f>
        <v>71</v>
      </c>
      <c r="AC15" s="107"/>
      <c r="AD15" s="107"/>
      <c r="AE15" s="107"/>
      <c r="AF15" s="107"/>
      <c r="AG15" s="107"/>
    </row>
    <row r="16" spans="1:33" s="123" customFormat="1" ht="15" customHeight="1" x14ac:dyDescent="0.25">
      <c r="A16" s="111"/>
      <c r="B16" s="116"/>
      <c r="C16" s="116"/>
      <c r="D16" s="116"/>
      <c r="E16" s="11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07"/>
      <c r="AD16" s="107"/>
      <c r="AE16" s="107"/>
      <c r="AF16" s="107"/>
      <c r="AG16" s="107"/>
    </row>
    <row r="17" spans="1:33" s="123" customFormat="1" ht="15" customHeight="1" x14ac:dyDescent="0.25">
      <c r="A17" s="135" t="s">
        <v>419</v>
      </c>
      <c r="B17" s="116"/>
      <c r="C17" s="116"/>
      <c r="D17" s="116"/>
      <c r="E17" s="117"/>
      <c r="F17" s="246"/>
      <c r="G17" s="246"/>
      <c r="H17" s="246"/>
      <c r="I17" s="247"/>
      <c r="J17" s="246"/>
      <c r="K17" s="246"/>
      <c r="L17" s="246"/>
      <c r="M17" s="247"/>
      <c r="N17" s="246"/>
      <c r="O17" s="246"/>
      <c r="P17" s="246"/>
      <c r="Q17" s="117"/>
      <c r="R17" s="116"/>
      <c r="S17" s="116"/>
      <c r="T17" s="116"/>
      <c r="U17" s="117"/>
      <c r="V17" s="116"/>
      <c r="W17" s="116"/>
      <c r="X17" s="116"/>
      <c r="Y17" s="117"/>
      <c r="Z17" s="116"/>
      <c r="AA17" s="116"/>
      <c r="AB17" s="116"/>
      <c r="AC17" s="107"/>
      <c r="AD17" s="107"/>
      <c r="AE17" s="107"/>
      <c r="AF17" s="107"/>
      <c r="AG17" s="107"/>
    </row>
    <row r="18" spans="1:33" s="123" customFormat="1" ht="15" customHeight="1" x14ac:dyDescent="0.2">
      <c r="A18" s="136" t="s">
        <v>19</v>
      </c>
      <c r="B18" s="262">
        <v>8736</v>
      </c>
      <c r="C18" s="262">
        <v>3185</v>
      </c>
      <c r="D18" s="262">
        <v>5551</v>
      </c>
      <c r="E18" s="262"/>
      <c r="F18" s="225">
        <f t="shared" ref="F18:H19" si="7">+F24</f>
        <v>0</v>
      </c>
      <c r="G18" s="225">
        <f t="shared" si="7"/>
        <v>0</v>
      </c>
      <c r="H18" s="225">
        <f t="shared" si="7"/>
        <v>0</v>
      </c>
      <c r="I18" s="225"/>
      <c r="J18" s="225">
        <f t="shared" ref="J18:L19" si="8">+J24</f>
        <v>0</v>
      </c>
      <c r="K18" s="225">
        <f t="shared" si="8"/>
        <v>0</v>
      </c>
      <c r="L18" s="225">
        <f t="shared" si="8"/>
        <v>0</v>
      </c>
      <c r="M18" s="225"/>
      <c r="N18" s="225">
        <f t="shared" ref="N18:P19" si="9">+N24</f>
        <v>0</v>
      </c>
      <c r="O18" s="225">
        <f t="shared" si="9"/>
        <v>0</v>
      </c>
      <c r="P18" s="225">
        <f t="shared" si="9"/>
        <v>0</v>
      </c>
      <c r="Q18" s="262"/>
      <c r="R18" s="262">
        <v>3871</v>
      </c>
      <c r="S18" s="262">
        <v>1445</v>
      </c>
      <c r="T18" s="262">
        <v>2426</v>
      </c>
      <c r="U18" s="262"/>
      <c r="V18" s="262">
        <v>2607</v>
      </c>
      <c r="W18" s="262">
        <v>952</v>
      </c>
      <c r="X18" s="262">
        <v>1655</v>
      </c>
      <c r="Y18" s="262"/>
      <c r="Z18" s="262">
        <v>2258</v>
      </c>
      <c r="AA18" s="262">
        <v>788</v>
      </c>
      <c r="AB18" s="262">
        <v>1470</v>
      </c>
      <c r="AC18" s="107"/>
      <c r="AD18" s="107"/>
      <c r="AE18" s="107"/>
      <c r="AF18" s="107"/>
      <c r="AG18" s="107"/>
    </row>
    <row r="19" spans="1:33" ht="15" customHeight="1" x14ac:dyDescent="0.2">
      <c r="A19" s="115" t="s">
        <v>73</v>
      </c>
      <c r="B19" s="263">
        <v>8224</v>
      </c>
      <c r="C19" s="263">
        <v>2884</v>
      </c>
      <c r="D19" s="263">
        <v>5340</v>
      </c>
      <c r="E19" s="263"/>
      <c r="F19" s="225">
        <f t="shared" si="7"/>
        <v>0</v>
      </c>
      <c r="G19" s="225">
        <f t="shared" si="7"/>
        <v>0</v>
      </c>
      <c r="H19" s="225">
        <f t="shared" si="7"/>
        <v>0</v>
      </c>
      <c r="I19" s="225"/>
      <c r="J19" s="225">
        <f t="shared" si="8"/>
        <v>0</v>
      </c>
      <c r="K19" s="225">
        <f t="shared" si="8"/>
        <v>0</v>
      </c>
      <c r="L19" s="225">
        <f t="shared" si="8"/>
        <v>0</v>
      </c>
      <c r="M19" s="225"/>
      <c r="N19" s="225">
        <f t="shared" si="9"/>
        <v>0</v>
      </c>
      <c r="O19" s="225">
        <f t="shared" si="9"/>
        <v>0</v>
      </c>
      <c r="P19" s="225">
        <f t="shared" si="9"/>
        <v>0</v>
      </c>
      <c r="Q19" s="263"/>
      <c r="R19" s="263">
        <v>3667</v>
      </c>
      <c r="S19" s="263">
        <v>1336</v>
      </c>
      <c r="T19" s="263">
        <v>2331</v>
      </c>
      <c r="U19" s="263"/>
      <c r="V19" s="263">
        <v>2481</v>
      </c>
      <c r="W19" s="263">
        <v>871</v>
      </c>
      <c r="X19" s="263">
        <v>1610</v>
      </c>
      <c r="Y19" s="263"/>
      <c r="Z19" s="263">
        <v>2076</v>
      </c>
      <c r="AA19" s="263">
        <v>677</v>
      </c>
      <c r="AB19" s="263">
        <v>1399</v>
      </c>
    </row>
    <row r="20" spans="1:33" ht="15" customHeight="1" x14ac:dyDescent="0.2">
      <c r="A20" s="115" t="s">
        <v>74</v>
      </c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63"/>
      <c r="Q20" s="263"/>
      <c r="R20" s="263"/>
      <c r="S20" s="263"/>
      <c r="T20" s="263"/>
      <c r="U20" s="263"/>
      <c r="V20" s="263"/>
      <c r="W20" s="263"/>
      <c r="X20" s="263"/>
      <c r="Y20" s="263"/>
      <c r="Z20" s="263"/>
      <c r="AA20" s="263"/>
      <c r="AB20" s="263"/>
    </row>
    <row r="21" spans="1:33" ht="15" customHeight="1" x14ac:dyDescent="0.2">
      <c r="A21" s="115" t="s">
        <v>245</v>
      </c>
      <c r="B21" s="263">
        <v>512</v>
      </c>
      <c r="C21" s="263">
        <v>301</v>
      </c>
      <c r="D21" s="263">
        <v>211</v>
      </c>
      <c r="E21" s="263"/>
      <c r="F21" s="225">
        <f>+F27</f>
        <v>0</v>
      </c>
      <c r="G21" s="225">
        <f>+G27</f>
        <v>0</v>
      </c>
      <c r="H21" s="225">
        <f>+H27</f>
        <v>0</v>
      </c>
      <c r="I21" s="225"/>
      <c r="J21" s="225">
        <f>+J27</f>
        <v>0</v>
      </c>
      <c r="K21" s="225">
        <f>+K27</f>
        <v>0</v>
      </c>
      <c r="L21" s="225">
        <f>+L27</f>
        <v>0</v>
      </c>
      <c r="M21" s="225"/>
      <c r="N21" s="225">
        <f>+N27</f>
        <v>0</v>
      </c>
      <c r="O21" s="225">
        <f>+O27</f>
        <v>0</v>
      </c>
      <c r="P21" s="225">
        <f>+P27</f>
        <v>0</v>
      </c>
      <c r="Q21" s="263"/>
      <c r="R21" s="263">
        <v>204</v>
      </c>
      <c r="S21" s="263">
        <v>109</v>
      </c>
      <c r="T21" s="263">
        <v>95</v>
      </c>
      <c r="U21" s="263"/>
      <c r="V21" s="263">
        <v>126</v>
      </c>
      <c r="W21" s="263">
        <v>81</v>
      </c>
      <c r="X21" s="263">
        <v>45</v>
      </c>
      <c r="Y21" s="263"/>
      <c r="Z21" s="263">
        <v>182</v>
      </c>
      <c r="AA21" s="263">
        <v>111</v>
      </c>
      <c r="AB21" s="263">
        <v>71</v>
      </c>
    </row>
    <row r="22" spans="1:33" ht="15" customHeight="1" x14ac:dyDescent="0.2">
      <c r="A22" s="115"/>
      <c r="B22" s="263"/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Q22" s="263"/>
      <c r="R22" s="263"/>
      <c r="S22" s="263"/>
      <c r="T22" s="263"/>
      <c r="U22" s="263"/>
      <c r="V22" s="263"/>
      <c r="W22" s="263"/>
      <c r="X22" s="263"/>
      <c r="Y22" s="263"/>
      <c r="Z22" s="263"/>
      <c r="AA22" s="263"/>
      <c r="AB22" s="263"/>
    </row>
    <row r="23" spans="1:33" ht="15" customHeight="1" x14ac:dyDescent="0.2">
      <c r="A23" s="124" t="s">
        <v>420</v>
      </c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3"/>
      <c r="V23" s="263"/>
      <c r="W23" s="263"/>
      <c r="X23" s="263"/>
      <c r="Y23" s="263"/>
      <c r="Z23" s="263"/>
      <c r="AA23" s="263"/>
      <c r="AB23" s="263"/>
    </row>
    <row r="24" spans="1:33" s="123" customFormat="1" ht="15" customHeight="1" x14ac:dyDescent="0.2">
      <c r="A24" s="136" t="s">
        <v>19</v>
      </c>
      <c r="B24" s="262">
        <v>3704</v>
      </c>
      <c r="C24" s="262">
        <v>1227</v>
      </c>
      <c r="D24" s="262">
        <v>2477</v>
      </c>
      <c r="E24" s="262"/>
      <c r="F24" s="225">
        <f t="shared" ref="F24:H25" si="10">+F30</f>
        <v>0</v>
      </c>
      <c r="G24" s="225">
        <f t="shared" si="10"/>
        <v>0</v>
      </c>
      <c r="H24" s="225">
        <f t="shared" si="10"/>
        <v>0</v>
      </c>
      <c r="I24" s="225"/>
      <c r="J24" s="225">
        <f t="shared" ref="J24:L25" si="11">+J30</f>
        <v>0</v>
      </c>
      <c r="K24" s="225">
        <f t="shared" si="11"/>
        <v>0</v>
      </c>
      <c r="L24" s="225">
        <f t="shared" si="11"/>
        <v>0</v>
      </c>
      <c r="M24" s="225"/>
      <c r="N24" s="225">
        <f t="shared" ref="N24:P25" si="12">+N30</f>
        <v>0</v>
      </c>
      <c r="O24" s="225">
        <f t="shared" si="12"/>
        <v>0</v>
      </c>
      <c r="P24" s="225">
        <f t="shared" si="12"/>
        <v>0</v>
      </c>
      <c r="Q24" s="262"/>
      <c r="R24" s="262">
        <v>1625</v>
      </c>
      <c r="S24" s="262">
        <v>565</v>
      </c>
      <c r="T24" s="262">
        <v>1060</v>
      </c>
      <c r="U24" s="262"/>
      <c r="V24" s="262">
        <v>1049</v>
      </c>
      <c r="W24" s="262">
        <v>349</v>
      </c>
      <c r="X24" s="262">
        <v>700</v>
      </c>
      <c r="Y24" s="262"/>
      <c r="Z24" s="262">
        <v>1030</v>
      </c>
      <c r="AA24" s="262">
        <v>313</v>
      </c>
      <c r="AB24" s="262">
        <v>717</v>
      </c>
      <c r="AC24" s="107"/>
      <c r="AD24" s="107"/>
      <c r="AE24" s="107"/>
      <c r="AF24" s="107"/>
      <c r="AG24" s="107"/>
    </row>
    <row r="25" spans="1:33" ht="15" customHeight="1" x14ac:dyDescent="0.2">
      <c r="A25" s="115" t="s">
        <v>73</v>
      </c>
      <c r="B25" s="263">
        <v>3704</v>
      </c>
      <c r="C25" s="263">
        <v>1227</v>
      </c>
      <c r="D25" s="263">
        <v>2477</v>
      </c>
      <c r="E25" s="263"/>
      <c r="F25" s="225">
        <f t="shared" si="10"/>
        <v>0</v>
      </c>
      <c r="G25" s="225">
        <f t="shared" si="10"/>
        <v>0</v>
      </c>
      <c r="H25" s="225">
        <f t="shared" si="10"/>
        <v>0</v>
      </c>
      <c r="I25" s="225"/>
      <c r="J25" s="225">
        <f t="shared" si="11"/>
        <v>0</v>
      </c>
      <c r="K25" s="225">
        <f t="shared" si="11"/>
        <v>0</v>
      </c>
      <c r="L25" s="225">
        <f t="shared" si="11"/>
        <v>0</v>
      </c>
      <c r="M25" s="225"/>
      <c r="N25" s="225">
        <f t="shared" si="12"/>
        <v>0</v>
      </c>
      <c r="O25" s="225">
        <f t="shared" si="12"/>
        <v>0</v>
      </c>
      <c r="P25" s="225">
        <f t="shared" si="12"/>
        <v>0</v>
      </c>
      <c r="Q25" s="263"/>
      <c r="R25" s="263">
        <v>1625</v>
      </c>
      <c r="S25" s="263">
        <v>565</v>
      </c>
      <c r="T25" s="263">
        <v>1060</v>
      </c>
      <c r="U25" s="263"/>
      <c r="V25" s="263">
        <v>1049</v>
      </c>
      <c r="W25" s="263">
        <v>349</v>
      </c>
      <c r="X25" s="263">
        <v>700</v>
      </c>
      <c r="Y25" s="263"/>
      <c r="Z25" s="263">
        <v>1030</v>
      </c>
      <c r="AA25" s="263">
        <v>313</v>
      </c>
      <c r="AB25" s="263">
        <v>717</v>
      </c>
    </row>
    <row r="26" spans="1:33" ht="15" customHeight="1" x14ac:dyDescent="0.25">
      <c r="A26" s="115" t="s">
        <v>74</v>
      </c>
      <c r="B26" s="118">
        <v>0</v>
      </c>
      <c r="C26" s="118">
        <v>0</v>
      </c>
      <c r="D26" s="118">
        <v>0</v>
      </c>
      <c r="E26" s="118"/>
      <c r="F26" s="242">
        <v>0</v>
      </c>
      <c r="G26" s="242">
        <v>0</v>
      </c>
      <c r="H26" s="242">
        <v>0</v>
      </c>
      <c r="I26" s="242"/>
      <c r="J26" s="242">
        <v>0</v>
      </c>
      <c r="K26" s="242">
        <v>0</v>
      </c>
      <c r="L26" s="242">
        <v>0</v>
      </c>
      <c r="M26" s="242"/>
      <c r="N26" s="242">
        <v>0</v>
      </c>
      <c r="O26" s="242">
        <v>0</v>
      </c>
      <c r="P26" s="242">
        <v>0</v>
      </c>
      <c r="Q26" s="118"/>
      <c r="R26" s="118">
        <v>0</v>
      </c>
      <c r="S26" s="118">
        <v>0</v>
      </c>
      <c r="T26" s="118">
        <v>0</v>
      </c>
      <c r="U26" s="118"/>
      <c r="V26" s="118">
        <v>0</v>
      </c>
      <c r="W26" s="118">
        <v>0</v>
      </c>
      <c r="X26" s="118">
        <v>0</v>
      </c>
      <c r="Y26" s="118"/>
      <c r="Z26" s="118">
        <v>0</v>
      </c>
      <c r="AA26" s="118">
        <v>0</v>
      </c>
      <c r="AB26" s="118">
        <v>0</v>
      </c>
    </row>
    <row r="27" spans="1:33" ht="15" customHeight="1" x14ac:dyDescent="0.25">
      <c r="A27" s="115" t="s">
        <v>245</v>
      </c>
      <c r="B27" s="118">
        <v>0</v>
      </c>
      <c r="C27" s="118">
        <v>0</v>
      </c>
      <c r="D27" s="118">
        <v>0</v>
      </c>
      <c r="E27" s="118"/>
      <c r="F27" s="242">
        <v>0</v>
      </c>
      <c r="G27" s="242">
        <v>0</v>
      </c>
      <c r="H27" s="242">
        <v>0</v>
      </c>
      <c r="I27" s="242"/>
      <c r="J27" s="242">
        <v>0</v>
      </c>
      <c r="K27" s="242">
        <v>0</v>
      </c>
      <c r="L27" s="242">
        <v>0</v>
      </c>
      <c r="M27" s="242"/>
      <c r="N27" s="242">
        <v>0</v>
      </c>
      <c r="O27" s="242">
        <v>0</v>
      </c>
      <c r="P27" s="242">
        <v>0</v>
      </c>
      <c r="Q27" s="118"/>
      <c r="R27" s="118">
        <v>0</v>
      </c>
      <c r="S27" s="118">
        <v>0</v>
      </c>
      <c r="T27" s="118">
        <v>0</v>
      </c>
      <c r="U27" s="118"/>
      <c r="V27" s="118">
        <v>0</v>
      </c>
      <c r="W27" s="118">
        <v>0</v>
      </c>
      <c r="X27" s="118">
        <v>0</v>
      </c>
      <c r="Y27" s="118"/>
      <c r="Z27" s="118">
        <v>0</v>
      </c>
      <c r="AA27" s="118">
        <v>0</v>
      </c>
      <c r="AB27" s="118">
        <v>0</v>
      </c>
    </row>
    <row r="28" spans="1:33" ht="15" customHeight="1" x14ac:dyDescent="0.25">
      <c r="A28" s="115"/>
      <c r="B28" s="118"/>
      <c r="C28" s="118"/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  <c r="P28" s="118"/>
      <c r="Q28" s="118"/>
      <c r="R28" s="118"/>
      <c r="S28" s="118"/>
      <c r="T28" s="118"/>
      <c r="U28" s="118"/>
      <c r="V28" s="118"/>
      <c r="W28" s="118"/>
      <c r="X28" s="118"/>
      <c r="Y28" s="118"/>
      <c r="Z28" s="118"/>
      <c r="AA28" s="118"/>
      <c r="AB28" s="118"/>
    </row>
    <row r="29" spans="1:33" s="123" customFormat="1" ht="15" customHeight="1" x14ac:dyDescent="0.25">
      <c r="A29" s="344" t="s">
        <v>422</v>
      </c>
      <c r="B29" s="344"/>
      <c r="C29" s="344"/>
      <c r="D29" s="344"/>
      <c r="E29" s="344"/>
      <c r="F29" s="344"/>
      <c r="G29" s="344"/>
      <c r="H29" s="344"/>
      <c r="I29" s="344"/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4"/>
      <c r="W29" s="344"/>
      <c r="X29" s="344"/>
      <c r="Y29" s="344"/>
      <c r="Z29" s="344"/>
      <c r="AA29" s="344"/>
      <c r="AB29" s="344"/>
      <c r="AC29" s="107"/>
      <c r="AD29" s="107"/>
      <c r="AE29" s="107"/>
      <c r="AF29" s="107"/>
      <c r="AG29" s="107"/>
    </row>
    <row r="30" spans="1:33" s="123" customFormat="1" ht="15" customHeight="1" x14ac:dyDescent="0.25">
      <c r="A30" s="111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07"/>
      <c r="AD30" s="107"/>
      <c r="AE30" s="107"/>
      <c r="AF30" s="107"/>
      <c r="AG30" s="107"/>
    </row>
    <row r="31" spans="1:33" s="123" customFormat="1" ht="15" customHeight="1" x14ac:dyDescent="0.25">
      <c r="A31" s="112" t="s">
        <v>19</v>
      </c>
      <c r="B31" s="173">
        <f>+B12/(B12+B62)*100</f>
        <v>96.017289286816919</v>
      </c>
      <c r="C31" s="173">
        <f t="shared" ref="C31:D31" si="13">+C12/(C12+C62)*100</f>
        <v>94.596912521440828</v>
      </c>
      <c r="D31" s="173">
        <f t="shared" si="13"/>
        <v>96.816208393632422</v>
      </c>
      <c r="E31" s="173"/>
      <c r="F31" s="245">
        <v>0</v>
      </c>
      <c r="G31" s="245">
        <v>0</v>
      </c>
      <c r="H31" s="245">
        <v>0</v>
      </c>
      <c r="I31" s="245"/>
      <c r="J31" s="245">
        <v>0</v>
      </c>
      <c r="K31" s="245">
        <v>0</v>
      </c>
      <c r="L31" s="245">
        <v>0</v>
      </c>
      <c r="M31" s="245"/>
      <c r="N31" s="245">
        <v>0</v>
      </c>
      <c r="O31" s="245">
        <v>0</v>
      </c>
      <c r="P31" s="245">
        <v>0</v>
      </c>
      <c r="Q31" s="173"/>
      <c r="R31" s="173">
        <f>+R12/(R12+R62)*100</f>
        <v>95.383547379382165</v>
      </c>
      <c r="S31" s="173">
        <f t="shared" ref="S31:T31" si="14">+S12/(S12+S62)*100</f>
        <v>93.969144460028048</v>
      </c>
      <c r="T31" s="173">
        <f t="shared" si="14"/>
        <v>96.218603367375096</v>
      </c>
      <c r="U31" s="173"/>
      <c r="V31" s="173">
        <f>+V12/(V12+V62)*100</f>
        <v>95.832241153342068</v>
      </c>
      <c r="W31" s="173">
        <f t="shared" ref="W31:X31" si="15">+W12/(W12+W62)*100</f>
        <v>94.070860448300792</v>
      </c>
      <c r="X31" s="173">
        <f t="shared" si="15"/>
        <v>96.83388157894737</v>
      </c>
      <c r="Y31" s="173"/>
      <c r="Z31" s="173">
        <f>+Z12/(Z12+Z62)*100</f>
        <v>97.306895531222253</v>
      </c>
      <c r="AA31" s="173">
        <f t="shared" ref="AA31:AB31" si="16">+AA12/(AA12+AA62)*100</f>
        <v>96.409807355516648</v>
      </c>
      <c r="AB31" s="173">
        <f t="shared" si="16"/>
        <v>97.764863656683048</v>
      </c>
      <c r="AC31" s="107"/>
      <c r="AD31" s="107"/>
      <c r="AE31" s="107"/>
      <c r="AF31" s="107"/>
      <c r="AG31" s="107"/>
    </row>
    <row r="32" spans="1:33" s="123" customFormat="1" ht="15" customHeight="1" x14ac:dyDescent="0.25">
      <c r="A32" s="107" t="s">
        <v>73</v>
      </c>
      <c r="B32" s="125">
        <f t="shared" ref="B32:D44" si="17">+B13/(B13+B63)*100</f>
        <v>96.170281383536235</v>
      </c>
      <c r="C32" s="125">
        <f t="shared" si="17"/>
        <v>94.789024671431861</v>
      </c>
      <c r="D32" s="125">
        <f t="shared" si="17"/>
        <v>96.912968013885447</v>
      </c>
      <c r="E32" s="125"/>
      <c r="F32" s="225">
        <v>0</v>
      </c>
      <c r="G32" s="225">
        <v>0</v>
      </c>
      <c r="H32" s="225">
        <v>0</v>
      </c>
      <c r="I32" s="225"/>
      <c r="J32" s="225">
        <v>0</v>
      </c>
      <c r="K32" s="225">
        <v>0</v>
      </c>
      <c r="L32" s="225">
        <v>0</v>
      </c>
      <c r="M32" s="225"/>
      <c r="N32" s="225">
        <v>0</v>
      </c>
      <c r="O32" s="225">
        <v>0</v>
      </c>
      <c r="P32" s="225">
        <v>0</v>
      </c>
      <c r="Q32" s="125"/>
      <c r="R32" s="125">
        <f t="shared" ref="R32:T32" si="18">+R13/(R13+R63)*100</f>
        <v>95.609756097560975</v>
      </c>
      <c r="S32" s="125">
        <f t="shared" si="18"/>
        <v>94.202180376610499</v>
      </c>
      <c r="T32" s="125">
        <f t="shared" si="18"/>
        <v>96.417401194199599</v>
      </c>
      <c r="U32" s="125"/>
      <c r="V32" s="125">
        <f t="shared" ref="V32:X32" si="19">+V13/(V13+V63)*100</f>
        <v>96.106724748162264</v>
      </c>
      <c r="W32" s="125">
        <f t="shared" si="19"/>
        <v>94.573643410852711</v>
      </c>
      <c r="X32" s="125">
        <f t="shared" si="19"/>
        <v>96.936634494334868</v>
      </c>
      <c r="Y32" s="125"/>
      <c r="Z32" s="125">
        <f t="shared" ref="Z32:AB32" si="20">+Z13/(Z13+Z63)*100</f>
        <v>97.214397496087628</v>
      </c>
      <c r="AA32" s="125">
        <f t="shared" si="20"/>
        <v>96.209912536443156</v>
      </c>
      <c r="AB32" s="125">
        <f t="shared" si="20"/>
        <v>97.691597414589097</v>
      </c>
      <c r="AC32" s="107"/>
      <c r="AD32" s="107"/>
      <c r="AE32" s="107"/>
      <c r="AF32" s="107"/>
      <c r="AG32" s="107"/>
    </row>
    <row r="33" spans="1:33" s="123" customFormat="1" ht="15" customHeight="1" x14ac:dyDescent="0.25">
      <c r="A33" s="107" t="s">
        <v>74</v>
      </c>
      <c r="B33" s="125" t="s">
        <v>61</v>
      </c>
      <c r="C33" s="125" t="s">
        <v>61</v>
      </c>
      <c r="D33" s="125" t="s">
        <v>61</v>
      </c>
      <c r="E33" s="125"/>
      <c r="F33" s="225" t="s">
        <v>61</v>
      </c>
      <c r="G33" s="225" t="s">
        <v>61</v>
      </c>
      <c r="H33" s="225" t="s">
        <v>61</v>
      </c>
      <c r="I33" s="225"/>
      <c r="J33" s="225" t="s">
        <v>61</v>
      </c>
      <c r="K33" s="225" t="s">
        <v>61</v>
      </c>
      <c r="L33" s="225" t="s">
        <v>61</v>
      </c>
      <c r="M33" s="225"/>
      <c r="N33" s="225" t="s">
        <v>61</v>
      </c>
      <c r="O33" s="225" t="s">
        <v>61</v>
      </c>
      <c r="P33" s="225" t="s">
        <v>61</v>
      </c>
      <c r="Q33" s="125"/>
      <c r="R33" s="125" t="s">
        <v>61</v>
      </c>
      <c r="S33" s="125" t="s">
        <v>61</v>
      </c>
      <c r="T33" s="125" t="s">
        <v>61</v>
      </c>
      <c r="U33" s="125"/>
      <c r="V33" s="125" t="s">
        <v>61</v>
      </c>
      <c r="W33" s="125" t="s">
        <v>61</v>
      </c>
      <c r="X33" s="125" t="s">
        <v>61</v>
      </c>
      <c r="Y33" s="125"/>
      <c r="Z33" s="125" t="s">
        <v>61</v>
      </c>
      <c r="AA33" s="125" t="s">
        <v>61</v>
      </c>
      <c r="AB33" s="125" t="s">
        <v>61</v>
      </c>
      <c r="AC33" s="107"/>
      <c r="AD33" s="107"/>
      <c r="AE33" s="107"/>
      <c r="AF33" s="107"/>
      <c r="AG33" s="107"/>
    </row>
    <row r="34" spans="1:33" s="123" customFormat="1" ht="15" customHeight="1" x14ac:dyDescent="0.25">
      <c r="A34" s="107" t="s">
        <v>245</v>
      </c>
      <c r="B34" s="125">
        <f t="shared" si="17"/>
        <v>92.585895117540687</v>
      </c>
      <c r="C34" s="125">
        <f t="shared" si="17"/>
        <v>92.048929663608561</v>
      </c>
      <c r="D34" s="125">
        <f t="shared" si="17"/>
        <v>93.362831858407077</v>
      </c>
      <c r="E34" s="125"/>
      <c r="F34" s="225">
        <v>0</v>
      </c>
      <c r="G34" s="225">
        <v>0</v>
      </c>
      <c r="H34" s="225">
        <v>0</v>
      </c>
      <c r="I34" s="225"/>
      <c r="J34" s="225">
        <v>0</v>
      </c>
      <c r="K34" s="225">
        <v>0</v>
      </c>
      <c r="L34" s="225">
        <v>0</v>
      </c>
      <c r="M34" s="225"/>
      <c r="N34" s="225">
        <v>0</v>
      </c>
      <c r="O34" s="225">
        <v>0</v>
      </c>
      <c r="P34" s="225">
        <v>0</v>
      </c>
      <c r="Q34" s="125"/>
      <c r="R34" s="125">
        <f t="shared" ref="R34:T34" si="21">+R15/(R15+R65)*100</f>
        <v>89.867841409691636</v>
      </c>
      <c r="S34" s="125">
        <f t="shared" si="21"/>
        <v>90.082644628099175</v>
      </c>
      <c r="T34" s="125">
        <f t="shared" si="21"/>
        <v>89.622641509433961</v>
      </c>
      <c r="U34" s="125"/>
      <c r="V34" s="125">
        <f t="shared" ref="V34:X34" si="22">+V15/(V15+V65)*100</f>
        <v>88.732394366197184</v>
      </c>
      <c r="W34" s="125">
        <f t="shared" si="22"/>
        <v>87.096774193548384</v>
      </c>
      <c r="X34" s="125">
        <f t="shared" si="22"/>
        <v>91.83673469387756</v>
      </c>
      <c r="Y34" s="125"/>
      <c r="Z34" s="125">
        <f t="shared" ref="Z34:AB34" si="23">+Z15/(Z15+Z65)*100</f>
        <v>98.91304347826086</v>
      </c>
      <c r="AA34" s="125">
        <f t="shared" si="23"/>
        <v>98.230088495575217</v>
      </c>
      <c r="AB34" s="125">
        <f t="shared" si="23"/>
        <v>100</v>
      </c>
      <c r="AC34" s="107"/>
      <c r="AD34" s="107"/>
      <c r="AE34" s="107"/>
      <c r="AF34" s="107"/>
      <c r="AG34" s="107"/>
    </row>
    <row r="35" spans="1:33" s="123" customFormat="1" ht="15" customHeight="1" x14ac:dyDescent="0.25">
      <c r="A35" s="126"/>
      <c r="B35" s="127"/>
      <c r="C35" s="127"/>
      <c r="D35" s="127"/>
      <c r="E35" s="127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127"/>
      <c r="R35" s="127"/>
      <c r="S35" s="127"/>
      <c r="T35" s="127"/>
      <c r="U35" s="127"/>
      <c r="V35" s="127"/>
      <c r="W35" s="127"/>
      <c r="X35" s="127"/>
      <c r="Y35" s="127"/>
      <c r="Z35" s="127"/>
      <c r="AA35" s="127"/>
      <c r="AB35" s="127"/>
      <c r="AC35" s="107"/>
      <c r="AD35" s="107"/>
      <c r="AE35" s="107"/>
      <c r="AF35" s="107"/>
      <c r="AG35" s="107"/>
    </row>
    <row r="36" spans="1:33" s="123" customFormat="1" ht="15" customHeight="1" x14ac:dyDescent="0.25">
      <c r="A36" s="112" t="s">
        <v>419</v>
      </c>
      <c r="B36" s="127"/>
      <c r="C36" s="127"/>
      <c r="D36" s="127"/>
      <c r="E36" s="128"/>
      <c r="F36" s="246"/>
      <c r="G36" s="246"/>
      <c r="H36" s="246"/>
      <c r="I36" s="247"/>
      <c r="J36" s="246"/>
      <c r="K36" s="246"/>
      <c r="L36" s="246"/>
      <c r="M36" s="247"/>
      <c r="N36" s="246"/>
      <c r="O36" s="246"/>
      <c r="P36" s="246"/>
      <c r="Q36" s="128"/>
      <c r="R36" s="127"/>
      <c r="S36" s="127"/>
      <c r="T36" s="127"/>
      <c r="U36" s="128"/>
      <c r="V36" s="127"/>
      <c r="W36" s="127"/>
      <c r="X36" s="127"/>
      <c r="Y36" s="128"/>
      <c r="Z36" s="127"/>
      <c r="AA36" s="127"/>
      <c r="AB36" s="127"/>
      <c r="AC36" s="107"/>
      <c r="AD36" s="107"/>
      <c r="AE36" s="107"/>
      <c r="AF36" s="107"/>
      <c r="AG36" s="107"/>
    </row>
    <row r="37" spans="1:33" s="123" customFormat="1" ht="15" customHeight="1" x14ac:dyDescent="0.25">
      <c r="A37" s="137" t="s">
        <v>19</v>
      </c>
      <c r="B37" s="173">
        <f t="shared" si="17"/>
        <v>95.716007450421827</v>
      </c>
      <c r="C37" s="173">
        <f t="shared" si="17"/>
        <v>94.426326712125714</v>
      </c>
      <c r="D37" s="173">
        <f t="shared" si="17"/>
        <v>96.472019464720191</v>
      </c>
      <c r="E37" s="173"/>
      <c r="F37" s="245">
        <v>0</v>
      </c>
      <c r="G37" s="245">
        <v>0</v>
      </c>
      <c r="H37" s="245">
        <v>0</v>
      </c>
      <c r="I37" s="245"/>
      <c r="J37" s="245">
        <v>0</v>
      </c>
      <c r="K37" s="245">
        <v>0</v>
      </c>
      <c r="L37" s="245">
        <v>0</v>
      </c>
      <c r="M37" s="245"/>
      <c r="N37" s="245">
        <v>0</v>
      </c>
      <c r="O37" s="245">
        <v>0</v>
      </c>
      <c r="P37" s="245">
        <v>0</v>
      </c>
      <c r="Q37" s="173"/>
      <c r="R37" s="173">
        <f t="shared" ref="R37:T37" si="24">+R18/(R18+R68)*100</f>
        <v>94.947265145940634</v>
      </c>
      <c r="S37" s="173">
        <f t="shared" si="24"/>
        <v>93.892137751786876</v>
      </c>
      <c r="T37" s="173">
        <f t="shared" si="24"/>
        <v>95.587076438140272</v>
      </c>
      <c r="U37" s="173"/>
      <c r="V37" s="173">
        <f t="shared" ref="V37:X37" si="25">+V18/(V18+V68)*100</f>
        <v>95.389681668496166</v>
      </c>
      <c r="W37" s="173">
        <f t="shared" si="25"/>
        <v>93.516699410609036</v>
      </c>
      <c r="X37" s="173">
        <f t="shared" si="25"/>
        <v>96.501457725947532</v>
      </c>
      <c r="Y37" s="173"/>
      <c r="Z37" s="173">
        <f t="shared" ref="Z37:AB37" si="26">+Z18/(Z18+Z68)*100</f>
        <v>97.453603798014683</v>
      </c>
      <c r="AA37" s="173">
        <f t="shared" si="26"/>
        <v>96.568627450980387</v>
      </c>
      <c r="AB37" s="173">
        <f t="shared" si="26"/>
        <v>97.934710193204538</v>
      </c>
      <c r="AC37" s="107"/>
      <c r="AD37" s="107"/>
      <c r="AE37" s="107"/>
      <c r="AF37" s="107"/>
      <c r="AG37" s="107"/>
    </row>
    <row r="38" spans="1:33" ht="15" customHeight="1" x14ac:dyDescent="0.25">
      <c r="A38" s="107" t="s">
        <v>73</v>
      </c>
      <c r="B38" s="125">
        <f t="shared" si="17"/>
        <v>95.917891299276874</v>
      </c>
      <c r="C38" s="125">
        <f t="shared" si="17"/>
        <v>94.681549573210759</v>
      </c>
      <c r="D38" s="125">
        <f t="shared" si="17"/>
        <v>96.59913169319826</v>
      </c>
      <c r="E38" s="129"/>
      <c r="F38" s="225">
        <v>0</v>
      </c>
      <c r="G38" s="225">
        <v>0</v>
      </c>
      <c r="H38" s="225">
        <v>0</v>
      </c>
      <c r="I38" s="248"/>
      <c r="J38" s="225">
        <v>0</v>
      </c>
      <c r="K38" s="225">
        <v>0</v>
      </c>
      <c r="L38" s="225">
        <v>0</v>
      </c>
      <c r="M38" s="248"/>
      <c r="N38" s="225">
        <v>0</v>
      </c>
      <c r="O38" s="225">
        <v>0</v>
      </c>
      <c r="P38" s="225">
        <v>0</v>
      </c>
      <c r="Q38" s="129"/>
      <c r="R38" s="125">
        <f t="shared" ref="R38:T38" si="27">+R19/(R19+R69)*100</f>
        <v>95.246753246753244</v>
      </c>
      <c r="S38" s="125">
        <f t="shared" si="27"/>
        <v>94.217207334273624</v>
      </c>
      <c r="T38" s="125">
        <f t="shared" si="27"/>
        <v>95.84703947368422</v>
      </c>
      <c r="U38" s="129"/>
      <c r="V38" s="125">
        <f t="shared" ref="V38:X38" si="28">+V19/(V19+V69)*100</f>
        <v>95.754534928599</v>
      </c>
      <c r="W38" s="125">
        <f t="shared" si="28"/>
        <v>94.162162162162161</v>
      </c>
      <c r="X38" s="125">
        <f t="shared" si="28"/>
        <v>96.638655462184872</v>
      </c>
      <c r="Y38" s="129"/>
      <c r="Z38" s="125">
        <f t="shared" ref="Z38:AB38" si="29">+Z19/(Z19+Z69)*100</f>
        <v>97.327707454289737</v>
      </c>
      <c r="AA38" s="125">
        <f t="shared" si="29"/>
        <v>96.301564722617343</v>
      </c>
      <c r="AB38" s="125">
        <f t="shared" si="29"/>
        <v>97.832167832167826</v>
      </c>
    </row>
    <row r="39" spans="1:33" ht="15" customHeight="1" x14ac:dyDescent="0.25">
      <c r="A39" s="107" t="s">
        <v>74</v>
      </c>
      <c r="B39" s="125" t="s">
        <v>61</v>
      </c>
      <c r="C39" s="125" t="s">
        <v>61</v>
      </c>
      <c r="D39" s="125" t="s">
        <v>61</v>
      </c>
      <c r="E39" s="129"/>
      <c r="F39" s="225" t="s">
        <v>61</v>
      </c>
      <c r="G39" s="225" t="s">
        <v>61</v>
      </c>
      <c r="H39" s="225" t="s">
        <v>61</v>
      </c>
      <c r="I39" s="248"/>
      <c r="J39" s="225" t="s">
        <v>61</v>
      </c>
      <c r="K39" s="225" t="s">
        <v>61</v>
      </c>
      <c r="L39" s="225" t="s">
        <v>61</v>
      </c>
      <c r="M39" s="248"/>
      <c r="N39" s="225" t="s">
        <v>61</v>
      </c>
      <c r="O39" s="225" t="s">
        <v>61</v>
      </c>
      <c r="P39" s="225" t="s">
        <v>61</v>
      </c>
      <c r="Q39" s="129"/>
      <c r="R39" s="125" t="s">
        <v>61</v>
      </c>
      <c r="S39" s="125" t="s">
        <v>61</v>
      </c>
      <c r="T39" s="125" t="s">
        <v>61</v>
      </c>
      <c r="U39" s="129"/>
      <c r="V39" s="125" t="s">
        <v>61</v>
      </c>
      <c r="W39" s="125" t="s">
        <v>61</v>
      </c>
      <c r="X39" s="125" t="s">
        <v>61</v>
      </c>
      <c r="Y39" s="129"/>
      <c r="Z39" s="125" t="s">
        <v>61</v>
      </c>
      <c r="AA39" s="125" t="s">
        <v>61</v>
      </c>
      <c r="AB39" s="125" t="s">
        <v>61</v>
      </c>
    </row>
    <row r="40" spans="1:33" ht="15" customHeight="1" x14ac:dyDescent="0.25">
      <c r="A40" s="107" t="s">
        <v>245</v>
      </c>
      <c r="B40" s="125">
        <f t="shared" si="17"/>
        <v>92.585895117540687</v>
      </c>
      <c r="C40" s="125">
        <f t="shared" si="17"/>
        <v>92.048929663608561</v>
      </c>
      <c r="D40" s="125">
        <f t="shared" si="17"/>
        <v>93.362831858407077</v>
      </c>
      <c r="E40" s="129"/>
      <c r="F40" s="225">
        <v>0</v>
      </c>
      <c r="G40" s="225">
        <v>0</v>
      </c>
      <c r="H40" s="225">
        <v>0</v>
      </c>
      <c r="I40" s="248"/>
      <c r="J40" s="225">
        <v>0</v>
      </c>
      <c r="K40" s="225">
        <v>0</v>
      </c>
      <c r="L40" s="225">
        <v>0</v>
      </c>
      <c r="M40" s="248"/>
      <c r="N40" s="225">
        <v>0</v>
      </c>
      <c r="O40" s="225">
        <v>0</v>
      </c>
      <c r="P40" s="225">
        <v>0</v>
      </c>
      <c r="Q40" s="129"/>
      <c r="R40" s="125">
        <f t="shared" ref="R40:T40" si="30">+R21/(R21+R71)*100</f>
        <v>89.867841409691636</v>
      </c>
      <c r="S40" s="125">
        <f t="shared" si="30"/>
        <v>90.082644628099175</v>
      </c>
      <c r="T40" s="125">
        <f t="shared" si="30"/>
        <v>89.622641509433961</v>
      </c>
      <c r="U40" s="129"/>
      <c r="V40" s="125">
        <f t="shared" ref="V40:X40" si="31">+V21/(V21+V71)*100</f>
        <v>88.732394366197184</v>
      </c>
      <c r="W40" s="125">
        <f t="shared" si="31"/>
        <v>87.096774193548384</v>
      </c>
      <c r="X40" s="125">
        <f t="shared" si="31"/>
        <v>91.83673469387756</v>
      </c>
      <c r="Y40" s="129"/>
      <c r="Z40" s="125">
        <f t="shared" ref="Z40:AB40" si="32">+Z21/(Z21+Z71)*100</f>
        <v>98.91304347826086</v>
      </c>
      <c r="AA40" s="125">
        <f t="shared" si="32"/>
        <v>98.230088495575217</v>
      </c>
      <c r="AB40" s="125">
        <f t="shared" si="32"/>
        <v>100</v>
      </c>
    </row>
    <row r="41" spans="1:33" ht="15" customHeight="1" x14ac:dyDescent="0.25">
      <c r="B41" s="125"/>
      <c r="C41" s="125"/>
      <c r="D41" s="125"/>
      <c r="E41" s="129"/>
      <c r="F41" s="225"/>
      <c r="G41" s="225"/>
      <c r="H41" s="225"/>
      <c r="I41" s="248"/>
      <c r="J41" s="225"/>
      <c r="K41" s="225"/>
      <c r="L41" s="225"/>
      <c r="M41" s="248"/>
      <c r="N41" s="225"/>
      <c r="O41" s="225"/>
      <c r="P41" s="225"/>
      <c r="Q41" s="129"/>
      <c r="R41" s="125"/>
      <c r="S41" s="125"/>
      <c r="T41" s="125"/>
      <c r="U41" s="129"/>
      <c r="V41" s="125"/>
      <c r="W41" s="125"/>
      <c r="X41" s="125"/>
      <c r="Y41" s="129"/>
      <c r="Z41" s="125"/>
      <c r="AA41" s="125"/>
      <c r="AB41" s="125"/>
    </row>
    <row r="42" spans="1:33" ht="15" customHeight="1" x14ac:dyDescent="0.25">
      <c r="A42" s="138" t="s">
        <v>420</v>
      </c>
      <c r="B42" s="129"/>
      <c r="C42" s="129"/>
      <c r="D42" s="129"/>
      <c r="E42" s="129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</row>
    <row r="43" spans="1:33" ht="15" customHeight="1" x14ac:dyDescent="0.25">
      <c r="A43" s="139" t="s">
        <v>19</v>
      </c>
      <c r="B43" s="173">
        <f t="shared" si="17"/>
        <v>96.735440062679558</v>
      </c>
      <c r="C43" s="173">
        <f t="shared" si="17"/>
        <v>95.042602633617349</v>
      </c>
      <c r="D43" s="173">
        <f t="shared" si="17"/>
        <v>97.596532702915681</v>
      </c>
      <c r="E43" s="173"/>
      <c r="F43" s="245">
        <v>0</v>
      </c>
      <c r="G43" s="245">
        <v>0</v>
      </c>
      <c r="H43" s="245">
        <v>0</v>
      </c>
      <c r="I43" s="245"/>
      <c r="J43" s="245">
        <v>0</v>
      </c>
      <c r="K43" s="245">
        <v>0</v>
      </c>
      <c r="L43" s="245">
        <v>0</v>
      </c>
      <c r="M43" s="245"/>
      <c r="N43" s="245">
        <v>0</v>
      </c>
      <c r="O43" s="245">
        <v>0</v>
      </c>
      <c r="P43" s="245">
        <v>0</v>
      </c>
      <c r="Q43" s="173"/>
      <c r="R43" s="173">
        <f t="shared" ref="R43:T43" si="33">+R24/(R24+R74)*100</f>
        <v>96.439169139465875</v>
      </c>
      <c r="S43" s="173">
        <f t="shared" si="33"/>
        <v>94.166666666666671</v>
      </c>
      <c r="T43" s="173">
        <f t="shared" si="33"/>
        <v>97.695852534562206</v>
      </c>
      <c r="U43" s="173"/>
      <c r="V43" s="173">
        <f t="shared" ref="V43:X43" si="34">+V24/(V24+V74)*100</f>
        <v>96.950092421441767</v>
      </c>
      <c r="W43" s="173">
        <f t="shared" si="34"/>
        <v>95.61643835616438</v>
      </c>
      <c r="X43" s="173">
        <f t="shared" si="34"/>
        <v>97.629009762900978</v>
      </c>
      <c r="Y43" s="173"/>
      <c r="Z43" s="173">
        <f t="shared" ref="Z43:AB43" si="35">+Z24/(Z24+Z74)*100</f>
        <v>96.986817325800374</v>
      </c>
      <c r="AA43" s="173">
        <f t="shared" si="35"/>
        <v>96.012269938650306</v>
      </c>
      <c r="AB43" s="173">
        <f t="shared" si="35"/>
        <v>97.418478260869563</v>
      </c>
    </row>
    <row r="44" spans="1:33" ht="15" customHeight="1" x14ac:dyDescent="0.25">
      <c r="A44" s="107" t="s">
        <v>73</v>
      </c>
      <c r="B44" s="125">
        <f t="shared" si="17"/>
        <v>96.735440062679558</v>
      </c>
      <c r="C44" s="125">
        <f t="shared" si="17"/>
        <v>95.042602633617349</v>
      </c>
      <c r="D44" s="125">
        <f t="shared" si="17"/>
        <v>97.596532702915681</v>
      </c>
      <c r="E44" s="129"/>
      <c r="F44" s="225">
        <v>0</v>
      </c>
      <c r="G44" s="225">
        <v>0</v>
      </c>
      <c r="H44" s="225">
        <v>0</v>
      </c>
      <c r="I44" s="248"/>
      <c r="J44" s="225">
        <v>0</v>
      </c>
      <c r="K44" s="225">
        <v>0</v>
      </c>
      <c r="L44" s="225">
        <v>0</v>
      </c>
      <c r="M44" s="248"/>
      <c r="N44" s="225">
        <v>0</v>
      </c>
      <c r="O44" s="225">
        <v>0</v>
      </c>
      <c r="P44" s="225">
        <v>0</v>
      </c>
      <c r="Q44" s="129"/>
      <c r="R44" s="125">
        <f t="shared" ref="R44:T44" si="36">+R25/(R25+R75)*100</f>
        <v>96.439169139465875</v>
      </c>
      <c r="S44" s="125">
        <f t="shared" si="36"/>
        <v>94.166666666666671</v>
      </c>
      <c r="T44" s="125">
        <f t="shared" si="36"/>
        <v>97.695852534562206</v>
      </c>
      <c r="U44" s="129"/>
      <c r="V44" s="125">
        <f t="shared" ref="V44:X44" si="37">+V25/(V25+V75)*100</f>
        <v>96.950092421441767</v>
      </c>
      <c r="W44" s="125">
        <f t="shared" si="37"/>
        <v>95.61643835616438</v>
      </c>
      <c r="X44" s="125">
        <f t="shared" si="37"/>
        <v>97.629009762900978</v>
      </c>
      <c r="Y44" s="129"/>
      <c r="Z44" s="125">
        <f t="shared" ref="Z44:AB44" si="38">+Z25/(Z25+Z75)*100</f>
        <v>96.986817325800374</v>
      </c>
      <c r="AA44" s="125">
        <f t="shared" si="38"/>
        <v>96.012269938650306</v>
      </c>
      <c r="AB44" s="125">
        <f t="shared" si="38"/>
        <v>97.418478260869563</v>
      </c>
    </row>
    <row r="45" spans="1:33" ht="15" customHeight="1" x14ac:dyDescent="0.25">
      <c r="A45" s="107" t="s">
        <v>74</v>
      </c>
      <c r="B45" s="125" t="s">
        <v>61</v>
      </c>
      <c r="C45" s="125" t="s">
        <v>61</v>
      </c>
      <c r="D45" s="125" t="s">
        <v>61</v>
      </c>
      <c r="E45" s="129"/>
      <c r="F45" s="225" t="s">
        <v>61</v>
      </c>
      <c r="G45" s="225" t="s">
        <v>61</v>
      </c>
      <c r="H45" s="225" t="s">
        <v>61</v>
      </c>
      <c r="I45" s="248"/>
      <c r="J45" s="225" t="s">
        <v>61</v>
      </c>
      <c r="K45" s="225" t="s">
        <v>61</v>
      </c>
      <c r="L45" s="225" t="s">
        <v>61</v>
      </c>
      <c r="M45" s="248"/>
      <c r="N45" s="225" t="s">
        <v>61</v>
      </c>
      <c r="O45" s="225" t="s">
        <v>61</v>
      </c>
      <c r="P45" s="225" t="s">
        <v>61</v>
      </c>
      <c r="Q45" s="129"/>
      <c r="R45" s="125" t="s">
        <v>61</v>
      </c>
      <c r="S45" s="125" t="s">
        <v>61</v>
      </c>
      <c r="T45" s="125" t="s">
        <v>61</v>
      </c>
      <c r="U45" s="129"/>
      <c r="V45" s="125" t="s">
        <v>61</v>
      </c>
      <c r="W45" s="125" t="s">
        <v>61</v>
      </c>
      <c r="X45" s="125" t="s">
        <v>61</v>
      </c>
      <c r="Y45" s="129"/>
      <c r="Z45" s="125" t="s">
        <v>61</v>
      </c>
      <c r="AA45" s="125" t="s">
        <v>61</v>
      </c>
      <c r="AB45" s="125" t="s">
        <v>61</v>
      </c>
    </row>
    <row r="46" spans="1:33" ht="15" customHeight="1" thickBot="1" x14ac:dyDescent="0.3">
      <c r="A46" s="122" t="s">
        <v>245</v>
      </c>
      <c r="B46" s="131" t="s">
        <v>61</v>
      </c>
      <c r="C46" s="131" t="s">
        <v>61</v>
      </c>
      <c r="D46" s="131" t="s">
        <v>61</v>
      </c>
      <c r="E46" s="132"/>
      <c r="F46" s="131" t="s">
        <v>61</v>
      </c>
      <c r="G46" s="131" t="s">
        <v>61</v>
      </c>
      <c r="H46" s="131" t="s">
        <v>61</v>
      </c>
      <c r="I46" s="132"/>
      <c r="J46" s="131" t="s">
        <v>61</v>
      </c>
      <c r="K46" s="131" t="s">
        <v>61</v>
      </c>
      <c r="L46" s="131" t="s">
        <v>61</v>
      </c>
      <c r="M46" s="132"/>
      <c r="N46" s="131" t="s">
        <v>61</v>
      </c>
      <c r="O46" s="131" t="s">
        <v>61</v>
      </c>
      <c r="P46" s="131" t="s">
        <v>61</v>
      </c>
      <c r="Q46" s="132"/>
      <c r="R46" s="131" t="s">
        <v>61</v>
      </c>
      <c r="S46" s="131" t="s">
        <v>61</v>
      </c>
      <c r="T46" s="131" t="s">
        <v>61</v>
      </c>
      <c r="U46" s="132"/>
      <c r="V46" s="131" t="s">
        <v>61</v>
      </c>
      <c r="W46" s="131" t="s">
        <v>61</v>
      </c>
      <c r="X46" s="131" t="s">
        <v>61</v>
      </c>
      <c r="Y46" s="132"/>
      <c r="Z46" s="131" t="s">
        <v>61</v>
      </c>
      <c r="AA46" s="131" t="s">
        <v>61</v>
      </c>
      <c r="AB46" s="131" t="s">
        <v>61</v>
      </c>
    </row>
    <row r="47" spans="1:33" ht="15" customHeight="1" x14ac:dyDescent="0.25">
      <c r="A47" s="341" t="s">
        <v>238</v>
      </c>
      <c r="B47" s="341"/>
      <c r="C47" s="341"/>
      <c r="D47" s="341"/>
      <c r="E47" s="341"/>
      <c r="F47" s="341"/>
      <c r="G47" s="341"/>
      <c r="H47" s="341"/>
      <c r="I47" s="341"/>
      <c r="J47" s="341"/>
      <c r="K47" s="341"/>
      <c r="L47" s="341"/>
      <c r="M47" s="341"/>
      <c r="N47" s="341"/>
      <c r="O47" s="341"/>
      <c r="P47" s="341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</row>
    <row r="48" spans="1:33" ht="15" customHeight="1" x14ac:dyDescent="0.25">
      <c r="A48" s="342" t="s">
        <v>224</v>
      </c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</row>
    <row r="51" spans="1:33" s="123" customFormat="1" ht="15" customHeight="1" x14ac:dyDescent="0.2">
      <c r="A51" s="337" t="s">
        <v>471</v>
      </c>
      <c r="B51" s="337"/>
      <c r="C51" s="337"/>
      <c r="D51" s="337"/>
      <c r="E51" s="337"/>
      <c r="F51" s="337"/>
      <c r="G51" s="337"/>
      <c r="H51" s="337"/>
      <c r="I51" s="337"/>
      <c r="J51" s="337"/>
      <c r="K51" s="337"/>
      <c r="L51" s="337"/>
      <c r="M51" s="337"/>
      <c r="N51" s="337"/>
      <c r="O51" s="337"/>
      <c r="P51" s="337"/>
      <c r="Q51" s="337"/>
      <c r="R51" s="337"/>
      <c r="S51" s="337"/>
      <c r="T51" s="337"/>
      <c r="U51" s="337"/>
      <c r="V51" s="337"/>
      <c r="W51" s="337"/>
      <c r="X51" s="337"/>
      <c r="Y51" s="337"/>
      <c r="Z51" s="337"/>
      <c r="AA51" s="337"/>
      <c r="AB51" s="337"/>
      <c r="AC51" s="170"/>
      <c r="AD51" s="29"/>
      <c r="AE51" s="326" t="s">
        <v>317</v>
      </c>
      <c r="AF51" s="326"/>
      <c r="AG51" s="107"/>
    </row>
    <row r="52" spans="1:33" s="123" customFormat="1" ht="15" customHeight="1" x14ac:dyDescent="0.2">
      <c r="A52" s="338" t="s">
        <v>305</v>
      </c>
      <c r="B52" s="338"/>
      <c r="C52" s="338"/>
      <c r="D52" s="338"/>
      <c r="E52" s="338"/>
      <c r="F52" s="338"/>
      <c r="G52" s="338"/>
      <c r="H52" s="338"/>
      <c r="I52" s="338"/>
      <c r="J52" s="338"/>
      <c r="K52" s="338"/>
      <c r="L52" s="338"/>
      <c r="M52" s="338"/>
      <c r="N52" s="338"/>
      <c r="O52" s="338"/>
      <c r="P52" s="338"/>
      <c r="Q52" s="338"/>
      <c r="R52" s="338"/>
      <c r="S52" s="338"/>
      <c r="T52" s="338"/>
      <c r="U52" s="338"/>
      <c r="V52" s="338"/>
      <c r="W52" s="338"/>
      <c r="X52" s="338"/>
      <c r="Y52" s="338"/>
      <c r="Z52" s="338"/>
      <c r="AA52" s="338"/>
      <c r="AB52" s="338"/>
      <c r="AC52" s="170"/>
      <c r="AD52" s="30"/>
      <c r="AE52" s="326"/>
      <c r="AF52" s="326"/>
      <c r="AG52" s="107"/>
    </row>
    <row r="53" spans="1:33" s="123" customFormat="1" ht="15" customHeight="1" x14ac:dyDescent="0.25">
      <c r="A53" s="337" t="s">
        <v>236</v>
      </c>
      <c r="B53" s="337"/>
      <c r="C53" s="337"/>
      <c r="D53" s="337"/>
      <c r="E53" s="337"/>
      <c r="F53" s="337"/>
      <c r="G53" s="337"/>
      <c r="H53" s="337"/>
      <c r="I53" s="337"/>
      <c r="J53" s="337"/>
      <c r="K53" s="337"/>
      <c r="L53" s="337"/>
      <c r="M53" s="337"/>
      <c r="N53" s="337"/>
      <c r="O53" s="337"/>
      <c r="P53" s="337"/>
      <c r="Q53" s="337"/>
      <c r="R53" s="337"/>
      <c r="S53" s="337"/>
      <c r="T53" s="337"/>
      <c r="U53" s="337"/>
      <c r="V53" s="337"/>
      <c r="W53" s="337"/>
      <c r="X53" s="337"/>
      <c r="Y53" s="337"/>
      <c r="Z53" s="337"/>
      <c r="AA53" s="337"/>
      <c r="AB53" s="337"/>
      <c r="AC53" s="107"/>
      <c r="AD53" s="107"/>
      <c r="AE53" s="107"/>
      <c r="AF53" s="107"/>
      <c r="AG53" s="107"/>
    </row>
    <row r="54" spans="1:33" s="123" customFormat="1" ht="15" customHeight="1" x14ac:dyDescent="0.25">
      <c r="A54" s="338" t="s">
        <v>237</v>
      </c>
      <c r="B54" s="338"/>
      <c r="C54" s="338"/>
      <c r="D54" s="338"/>
      <c r="E54" s="338"/>
      <c r="F54" s="338"/>
      <c r="G54" s="338"/>
      <c r="H54" s="338"/>
      <c r="I54" s="338"/>
      <c r="J54" s="338"/>
      <c r="K54" s="338"/>
      <c r="L54" s="338"/>
      <c r="M54" s="338"/>
      <c r="N54" s="338"/>
      <c r="O54" s="338"/>
      <c r="P54" s="338"/>
      <c r="Q54" s="338"/>
      <c r="R54" s="338"/>
      <c r="S54" s="338"/>
      <c r="T54" s="338"/>
      <c r="U54" s="338"/>
      <c r="V54" s="338"/>
      <c r="W54" s="338"/>
      <c r="X54" s="338"/>
      <c r="Y54" s="338"/>
      <c r="Z54" s="338"/>
      <c r="AA54" s="338"/>
      <c r="AB54" s="338"/>
      <c r="AC54" s="107"/>
      <c r="AD54" s="107"/>
      <c r="AE54" s="107"/>
      <c r="AF54" s="107"/>
      <c r="AG54" s="107"/>
    </row>
    <row r="55" spans="1:33" s="162" customFormat="1" ht="15" customHeight="1" x14ac:dyDescent="0.2">
      <c r="A55" s="338" t="s">
        <v>462</v>
      </c>
      <c r="B55" s="338"/>
      <c r="C55" s="338"/>
      <c r="D55" s="338"/>
      <c r="E55" s="338"/>
      <c r="F55" s="338"/>
      <c r="G55" s="338"/>
      <c r="H55" s="338"/>
      <c r="I55" s="338"/>
      <c r="J55" s="338"/>
      <c r="K55" s="338"/>
      <c r="L55" s="338"/>
      <c r="M55" s="338"/>
      <c r="N55" s="338"/>
      <c r="O55" s="338"/>
      <c r="P55" s="338"/>
      <c r="Q55" s="338"/>
      <c r="R55" s="338"/>
      <c r="S55" s="338"/>
      <c r="T55" s="338"/>
      <c r="U55" s="338"/>
      <c r="V55" s="338"/>
      <c r="W55" s="338"/>
      <c r="X55" s="338"/>
      <c r="Y55" s="338"/>
      <c r="Z55" s="338"/>
      <c r="AA55" s="338"/>
      <c r="AB55" s="338"/>
      <c r="AC55" s="170"/>
      <c r="AD55" s="170"/>
      <c r="AE55" s="107"/>
      <c r="AF55" s="107"/>
      <c r="AG55" s="170"/>
    </row>
    <row r="56" spans="1:33" s="162" customFormat="1" ht="15" customHeight="1" thickBot="1" x14ac:dyDescent="0.25">
      <c r="A56" s="119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70"/>
      <c r="AD56" s="170"/>
      <c r="AE56" s="107"/>
      <c r="AF56" s="107"/>
      <c r="AG56" s="170"/>
    </row>
    <row r="57" spans="1:33" ht="15" customHeight="1" x14ac:dyDescent="0.25">
      <c r="A57" s="339" t="s">
        <v>418</v>
      </c>
      <c r="B57" s="343" t="s">
        <v>19</v>
      </c>
      <c r="C57" s="343"/>
      <c r="D57" s="343"/>
      <c r="E57" s="108"/>
      <c r="F57" s="343" t="s">
        <v>116</v>
      </c>
      <c r="G57" s="343"/>
      <c r="H57" s="343"/>
      <c r="I57" s="108"/>
      <c r="J57" s="343" t="s">
        <v>117</v>
      </c>
      <c r="K57" s="343"/>
      <c r="L57" s="343"/>
      <c r="M57" s="108"/>
      <c r="N57" s="343" t="s">
        <v>118</v>
      </c>
      <c r="O57" s="343"/>
      <c r="P57" s="343"/>
      <c r="Q57" s="108"/>
      <c r="R57" s="343" t="s">
        <v>119</v>
      </c>
      <c r="S57" s="343"/>
      <c r="T57" s="343"/>
      <c r="U57" s="108"/>
      <c r="V57" s="343" t="s">
        <v>120</v>
      </c>
      <c r="W57" s="343"/>
      <c r="X57" s="343"/>
      <c r="Y57" s="108"/>
      <c r="Z57" s="343" t="s">
        <v>121</v>
      </c>
      <c r="AA57" s="343"/>
      <c r="AB57" s="343"/>
    </row>
    <row r="58" spans="1:33" ht="15" customHeight="1" thickBot="1" x14ac:dyDescent="0.3">
      <c r="A58" s="340"/>
      <c r="B58" s="109" t="s">
        <v>70</v>
      </c>
      <c r="C58" s="109" t="s">
        <v>71</v>
      </c>
      <c r="D58" s="109" t="s">
        <v>72</v>
      </c>
      <c r="E58" s="110"/>
      <c r="F58" s="109" t="s">
        <v>70</v>
      </c>
      <c r="G58" s="109" t="s">
        <v>71</v>
      </c>
      <c r="H58" s="109" t="s">
        <v>72</v>
      </c>
      <c r="I58" s="110"/>
      <c r="J58" s="109" t="s">
        <v>70</v>
      </c>
      <c r="K58" s="109" t="s">
        <v>71</v>
      </c>
      <c r="L58" s="109" t="s">
        <v>72</v>
      </c>
      <c r="M58" s="110"/>
      <c r="N58" s="109" t="s">
        <v>70</v>
      </c>
      <c r="O58" s="109" t="s">
        <v>71</v>
      </c>
      <c r="P58" s="109" t="s">
        <v>72</v>
      </c>
      <c r="Q58" s="110"/>
      <c r="R58" s="109" t="s">
        <v>70</v>
      </c>
      <c r="S58" s="109" t="s">
        <v>71</v>
      </c>
      <c r="T58" s="109" t="s">
        <v>72</v>
      </c>
      <c r="U58" s="110"/>
      <c r="V58" s="109" t="s">
        <v>70</v>
      </c>
      <c r="W58" s="109" t="s">
        <v>71</v>
      </c>
      <c r="X58" s="109" t="s">
        <v>72</v>
      </c>
      <c r="Y58" s="110"/>
      <c r="Z58" s="109" t="s">
        <v>70</v>
      </c>
      <c r="AA58" s="109" t="s">
        <v>71</v>
      </c>
      <c r="AB58" s="109" t="s">
        <v>72</v>
      </c>
    </row>
    <row r="59" spans="1:33" s="123" customFormat="1" ht="15" customHeight="1" x14ac:dyDescent="0.25">
      <c r="A59" s="174"/>
      <c r="B59" s="112"/>
      <c r="C59" s="112"/>
      <c r="D59" s="112"/>
      <c r="E59" s="113"/>
      <c r="F59" s="112"/>
      <c r="G59" s="112"/>
      <c r="H59" s="112"/>
      <c r="I59" s="113"/>
      <c r="J59" s="112"/>
      <c r="K59" s="112"/>
      <c r="L59" s="112"/>
      <c r="M59" s="113"/>
      <c r="N59" s="112"/>
      <c r="O59" s="112"/>
      <c r="P59" s="112"/>
      <c r="Q59" s="113"/>
      <c r="R59" s="112"/>
      <c r="S59" s="112"/>
      <c r="T59" s="112"/>
      <c r="U59" s="113"/>
      <c r="V59" s="112"/>
      <c r="W59" s="112"/>
      <c r="X59" s="112"/>
      <c r="Y59" s="113"/>
      <c r="Z59" s="112"/>
      <c r="AA59" s="112"/>
      <c r="AB59" s="112"/>
      <c r="AC59" s="107"/>
      <c r="AD59" s="107"/>
      <c r="AE59" s="107"/>
      <c r="AF59" s="107"/>
      <c r="AG59" s="107"/>
    </row>
    <row r="60" spans="1:33" s="123" customFormat="1" ht="15" customHeight="1" x14ac:dyDescent="0.25">
      <c r="A60" s="344" t="s">
        <v>421</v>
      </c>
      <c r="B60" s="344" t="s">
        <v>76</v>
      </c>
      <c r="C60" s="344"/>
      <c r="D60" s="344"/>
      <c r="E60" s="344"/>
      <c r="F60" s="344"/>
      <c r="G60" s="344"/>
      <c r="H60" s="344"/>
      <c r="I60" s="344"/>
      <c r="J60" s="344"/>
      <c r="K60" s="344"/>
      <c r="L60" s="344"/>
      <c r="M60" s="344"/>
      <c r="N60" s="344"/>
      <c r="O60" s="344"/>
      <c r="P60" s="344"/>
      <c r="Q60" s="344"/>
      <c r="R60" s="344"/>
      <c r="S60" s="344"/>
      <c r="T60" s="344"/>
      <c r="U60" s="344"/>
      <c r="V60" s="344"/>
      <c r="W60" s="344"/>
      <c r="X60" s="344"/>
      <c r="Y60" s="344"/>
      <c r="Z60" s="344"/>
      <c r="AA60" s="344"/>
      <c r="AB60" s="344"/>
      <c r="AC60" s="107"/>
      <c r="AD60" s="107"/>
      <c r="AE60" s="107"/>
      <c r="AF60" s="107"/>
      <c r="AG60" s="107"/>
    </row>
    <row r="61" spans="1:33" s="123" customFormat="1" ht="15" customHeight="1" x14ac:dyDescent="0.25">
      <c r="A61" s="111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07"/>
      <c r="AD61" s="107"/>
      <c r="AE61" s="107"/>
      <c r="AF61" s="107"/>
      <c r="AG61" s="107"/>
    </row>
    <row r="62" spans="1:33" s="123" customFormat="1" ht="15" customHeight="1" x14ac:dyDescent="0.25">
      <c r="A62" s="135" t="s">
        <v>19</v>
      </c>
      <c r="B62" s="151">
        <f t="shared" ref="B62:D64" si="39">+B68+B74</f>
        <v>516</v>
      </c>
      <c r="C62" s="151">
        <f t="shared" si="39"/>
        <v>252</v>
      </c>
      <c r="D62" s="151">
        <f t="shared" si="39"/>
        <v>264</v>
      </c>
      <c r="E62" s="151"/>
      <c r="F62" s="245">
        <f t="shared" ref="F62:H64" si="40">+F68+F74</f>
        <v>0</v>
      </c>
      <c r="G62" s="245">
        <f t="shared" si="40"/>
        <v>0</v>
      </c>
      <c r="H62" s="245">
        <f t="shared" si="40"/>
        <v>0</v>
      </c>
      <c r="I62" s="245"/>
      <c r="J62" s="245">
        <f t="shared" ref="J62:L64" si="41">+J68+J74</f>
        <v>0</v>
      </c>
      <c r="K62" s="245">
        <f t="shared" si="41"/>
        <v>0</v>
      </c>
      <c r="L62" s="245">
        <f t="shared" si="41"/>
        <v>0</v>
      </c>
      <c r="M62" s="245"/>
      <c r="N62" s="245">
        <f t="shared" ref="N62:P64" si="42">+N68+N74</f>
        <v>0</v>
      </c>
      <c r="O62" s="245">
        <f t="shared" si="42"/>
        <v>0</v>
      </c>
      <c r="P62" s="245">
        <f t="shared" si="42"/>
        <v>0</v>
      </c>
      <c r="Q62" s="151"/>
      <c r="R62" s="151">
        <f t="shared" ref="R62:T64" si="43">+R68+R74</f>
        <v>266</v>
      </c>
      <c r="S62" s="151">
        <f t="shared" si="43"/>
        <v>129</v>
      </c>
      <c r="T62" s="151">
        <f t="shared" si="43"/>
        <v>137</v>
      </c>
      <c r="U62" s="151"/>
      <c r="V62" s="151">
        <f t="shared" ref="V62:X64" si="44">+V68+V74</f>
        <v>159</v>
      </c>
      <c r="W62" s="151">
        <f t="shared" si="44"/>
        <v>82</v>
      </c>
      <c r="X62" s="151">
        <f t="shared" si="44"/>
        <v>77</v>
      </c>
      <c r="Y62" s="151"/>
      <c r="Z62" s="151">
        <f t="shared" ref="Z62:AB64" si="45">+Z68+Z74</f>
        <v>91</v>
      </c>
      <c r="AA62" s="151">
        <f t="shared" si="45"/>
        <v>41</v>
      </c>
      <c r="AB62" s="151">
        <f t="shared" si="45"/>
        <v>50</v>
      </c>
      <c r="AC62" s="107"/>
      <c r="AD62" s="107"/>
      <c r="AE62" s="107"/>
      <c r="AF62" s="107"/>
      <c r="AG62" s="107"/>
    </row>
    <row r="63" spans="1:33" s="123" customFormat="1" ht="15" customHeight="1" x14ac:dyDescent="0.25">
      <c r="A63" s="115" t="s">
        <v>73</v>
      </c>
      <c r="B63" s="114">
        <f t="shared" si="39"/>
        <v>475</v>
      </c>
      <c r="C63" s="114">
        <f t="shared" si="39"/>
        <v>226</v>
      </c>
      <c r="D63" s="114">
        <f t="shared" si="39"/>
        <v>249</v>
      </c>
      <c r="E63" s="114"/>
      <c r="F63" s="225">
        <f t="shared" si="40"/>
        <v>0</v>
      </c>
      <c r="G63" s="225">
        <f t="shared" si="40"/>
        <v>0</v>
      </c>
      <c r="H63" s="225">
        <f t="shared" si="40"/>
        <v>0</v>
      </c>
      <c r="I63" s="225"/>
      <c r="J63" s="225">
        <f t="shared" si="41"/>
        <v>0</v>
      </c>
      <c r="K63" s="225">
        <f t="shared" si="41"/>
        <v>0</v>
      </c>
      <c r="L63" s="225">
        <f t="shared" si="41"/>
        <v>0</v>
      </c>
      <c r="M63" s="225"/>
      <c r="N63" s="225">
        <f t="shared" si="42"/>
        <v>0</v>
      </c>
      <c r="O63" s="225">
        <f t="shared" si="42"/>
        <v>0</v>
      </c>
      <c r="P63" s="225">
        <f t="shared" si="42"/>
        <v>0</v>
      </c>
      <c r="Q63" s="114"/>
      <c r="R63" s="114">
        <f t="shared" si="43"/>
        <v>243</v>
      </c>
      <c r="S63" s="114">
        <f t="shared" si="43"/>
        <v>117</v>
      </c>
      <c r="T63" s="114">
        <f t="shared" si="43"/>
        <v>126</v>
      </c>
      <c r="U63" s="114"/>
      <c r="V63" s="114">
        <f t="shared" si="44"/>
        <v>143</v>
      </c>
      <c r="W63" s="114">
        <f t="shared" si="44"/>
        <v>70</v>
      </c>
      <c r="X63" s="114">
        <f t="shared" si="44"/>
        <v>73</v>
      </c>
      <c r="Y63" s="114"/>
      <c r="Z63" s="114">
        <f t="shared" si="45"/>
        <v>89</v>
      </c>
      <c r="AA63" s="114">
        <f t="shared" si="45"/>
        <v>39</v>
      </c>
      <c r="AB63" s="114">
        <f t="shared" si="45"/>
        <v>50</v>
      </c>
      <c r="AC63" s="107"/>
      <c r="AD63" s="107"/>
      <c r="AE63" s="107"/>
      <c r="AF63" s="107"/>
      <c r="AG63" s="107"/>
    </row>
    <row r="64" spans="1:33" s="123" customFormat="1" ht="15" customHeight="1" x14ac:dyDescent="0.25">
      <c r="A64" s="115" t="s">
        <v>74</v>
      </c>
      <c r="B64" s="114">
        <f t="shared" si="39"/>
        <v>0</v>
      </c>
      <c r="C64" s="114">
        <f t="shared" si="39"/>
        <v>0</v>
      </c>
      <c r="D64" s="114">
        <f t="shared" si="39"/>
        <v>0</v>
      </c>
      <c r="E64" s="114"/>
      <c r="F64" s="225">
        <f t="shared" si="40"/>
        <v>0</v>
      </c>
      <c r="G64" s="225">
        <f t="shared" si="40"/>
        <v>0</v>
      </c>
      <c r="H64" s="225">
        <f t="shared" si="40"/>
        <v>0</v>
      </c>
      <c r="I64" s="225"/>
      <c r="J64" s="225">
        <f t="shared" si="41"/>
        <v>0</v>
      </c>
      <c r="K64" s="225">
        <f t="shared" si="41"/>
        <v>0</v>
      </c>
      <c r="L64" s="225">
        <f t="shared" si="41"/>
        <v>0</v>
      </c>
      <c r="M64" s="225"/>
      <c r="N64" s="225">
        <f t="shared" si="42"/>
        <v>0</v>
      </c>
      <c r="O64" s="225">
        <f t="shared" si="42"/>
        <v>0</v>
      </c>
      <c r="P64" s="225">
        <f t="shared" si="42"/>
        <v>0</v>
      </c>
      <c r="Q64" s="114"/>
      <c r="R64" s="114">
        <f t="shared" si="43"/>
        <v>0</v>
      </c>
      <c r="S64" s="114">
        <f t="shared" si="43"/>
        <v>0</v>
      </c>
      <c r="T64" s="114">
        <f t="shared" si="43"/>
        <v>0</v>
      </c>
      <c r="U64" s="114"/>
      <c r="V64" s="114">
        <f t="shared" si="44"/>
        <v>0</v>
      </c>
      <c r="W64" s="114">
        <f t="shared" si="44"/>
        <v>0</v>
      </c>
      <c r="X64" s="114">
        <f t="shared" si="44"/>
        <v>0</v>
      </c>
      <c r="Y64" s="114"/>
      <c r="Z64" s="114">
        <f t="shared" si="45"/>
        <v>0</v>
      </c>
      <c r="AA64" s="114">
        <f t="shared" si="45"/>
        <v>0</v>
      </c>
      <c r="AB64" s="114">
        <f t="shared" si="45"/>
        <v>0</v>
      </c>
      <c r="AC64" s="107"/>
      <c r="AD64" s="107"/>
      <c r="AE64" s="107"/>
      <c r="AF64" s="107"/>
      <c r="AG64" s="107"/>
    </row>
    <row r="65" spans="1:33" s="123" customFormat="1" ht="15" customHeight="1" x14ac:dyDescent="0.25">
      <c r="A65" s="115" t="s">
        <v>245</v>
      </c>
      <c r="B65" s="114">
        <f>+B71</f>
        <v>41</v>
      </c>
      <c r="C65" s="114">
        <f>+C71</f>
        <v>26</v>
      </c>
      <c r="D65" s="114">
        <f>+D71</f>
        <v>15</v>
      </c>
      <c r="E65" s="114"/>
      <c r="F65" s="225">
        <f>+F71</f>
        <v>0</v>
      </c>
      <c r="G65" s="225">
        <f>+G71</f>
        <v>0</v>
      </c>
      <c r="H65" s="225">
        <f>+H71</f>
        <v>0</v>
      </c>
      <c r="I65" s="225"/>
      <c r="J65" s="225">
        <f>+J71</f>
        <v>0</v>
      </c>
      <c r="K65" s="225">
        <f>+K71</f>
        <v>0</v>
      </c>
      <c r="L65" s="225">
        <f>+L71</f>
        <v>0</v>
      </c>
      <c r="M65" s="225"/>
      <c r="N65" s="225">
        <f>+N71</f>
        <v>0</v>
      </c>
      <c r="O65" s="225">
        <f>+O71</f>
        <v>0</v>
      </c>
      <c r="P65" s="225">
        <f>+P71</f>
        <v>0</v>
      </c>
      <c r="Q65" s="114"/>
      <c r="R65" s="114">
        <f>+R71</f>
        <v>23</v>
      </c>
      <c r="S65" s="114">
        <f>+S71</f>
        <v>12</v>
      </c>
      <c r="T65" s="114">
        <f>+T71</f>
        <v>11</v>
      </c>
      <c r="U65" s="114"/>
      <c r="V65" s="114">
        <f>+V71</f>
        <v>16</v>
      </c>
      <c r="W65" s="114">
        <f>+W71</f>
        <v>12</v>
      </c>
      <c r="X65" s="114">
        <f>+X71</f>
        <v>4</v>
      </c>
      <c r="Y65" s="114"/>
      <c r="Z65" s="114">
        <f>+Z71</f>
        <v>2</v>
      </c>
      <c r="AA65" s="114">
        <f>+AA71</f>
        <v>2</v>
      </c>
      <c r="AB65" s="114">
        <f>+AB71</f>
        <v>0</v>
      </c>
      <c r="AC65" s="107"/>
      <c r="AD65" s="107"/>
      <c r="AE65" s="107"/>
      <c r="AF65" s="107"/>
      <c r="AG65" s="107"/>
    </row>
    <row r="66" spans="1:33" s="123" customFormat="1" ht="15" customHeight="1" x14ac:dyDescent="0.25">
      <c r="A66" s="111"/>
      <c r="B66" s="116"/>
      <c r="C66" s="116"/>
      <c r="D66" s="116"/>
      <c r="E66" s="11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07"/>
      <c r="AD66" s="107"/>
      <c r="AE66" s="107"/>
      <c r="AF66" s="107"/>
      <c r="AG66" s="107"/>
    </row>
    <row r="67" spans="1:33" s="123" customFormat="1" ht="15" customHeight="1" x14ac:dyDescent="0.25">
      <c r="A67" s="135" t="s">
        <v>419</v>
      </c>
      <c r="B67" s="116"/>
      <c r="C67" s="116"/>
      <c r="D67" s="116"/>
      <c r="E67" s="117"/>
      <c r="F67" s="246"/>
      <c r="G67" s="246"/>
      <c r="H67" s="246"/>
      <c r="I67" s="247"/>
      <c r="J67" s="246"/>
      <c r="K67" s="246"/>
      <c r="L67" s="246"/>
      <c r="M67" s="247"/>
      <c r="N67" s="246"/>
      <c r="O67" s="246"/>
      <c r="P67" s="246"/>
      <c r="Q67" s="117"/>
      <c r="R67" s="116"/>
      <c r="S67" s="116"/>
      <c r="T67" s="116"/>
      <c r="U67" s="117"/>
      <c r="V67" s="116"/>
      <c r="W67" s="116"/>
      <c r="X67" s="116"/>
      <c r="Y67" s="117"/>
      <c r="Z67" s="116"/>
      <c r="AA67" s="116"/>
      <c r="AB67" s="116"/>
      <c r="AC67" s="107"/>
      <c r="AD67" s="107"/>
      <c r="AE67" s="107"/>
      <c r="AF67" s="107"/>
      <c r="AG67" s="107"/>
    </row>
    <row r="68" spans="1:33" s="123" customFormat="1" ht="15" customHeight="1" x14ac:dyDescent="0.2">
      <c r="A68" s="136" t="s">
        <v>19</v>
      </c>
      <c r="B68" s="262">
        <v>391</v>
      </c>
      <c r="C68" s="262">
        <v>188</v>
      </c>
      <c r="D68" s="262">
        <v>203</v>
      </c>
      <c r="E68" s="262"/>
      <c r="F68" s="225">
        <v>0</v>
      </c>
      <c r="G68" s="225">
        <v>0</v>
      </c>
      <c r="H68" s="225">
        <v>0</v>
      </c>
      <c r="I68" s="225"/>
      <c r="J68" s="225">
        <v>0</v>
      </c>
      <c r="K68" s="225">
        <v>0</v>
      </c>
      <c r="L68" s="225">
        <v>0</v>
      </c>
      <c r="M68" s="225"/>
      <c r="N68" s="225">
        <v>0</v>
      </c>
      <c r="O68" s="225">
        <v>0</v>
      </c>
      <c r="P68" s="225">
        <v>0</v>
      </c>
      <c r="Q68" s="262"/>
      <c r="R68" s="262">
        <v>206</v>
      </c>
      <c r="S68" s="262">
        <v>94</v>
      </c>
      <c r="T68" s="262">
        <v>112</v>
      </c>
      <c r="U68" s="262"/>
      <c r="V68" s="262">
        <v>126</v>
      </c>
      <c r="W68" s="262">
        <v>66</v>
      </c>
      <c r="X68" s="262">
        <v>60</v>
      </c>
      <c r="Y68" s="262"/>
      <c r="Z68" s="262">
        <v>59</v>
      </c>
      <c r="AA68" s="262">
        <v>28</v>
      </c>
      <c r="AB68" s="262">
        <v>31</v>
      </c>
      <c r="AC68" s="107"/>
      <c r="AD68" s="107"/>
      <c r="AE68" s="107"/>
      <c r="AF68" s="107"/>
      <c r="AG68" s="107"/>
    </row>
    <row r="69" spans="1:33" ht="15" customHeight="1" x14ac:dyDescent="0.2">
      <c r="A69" s="115" t="s">
        <v>73</v>
      </c>
      <c r="B69" s="263">
        <v>350</v>
      </c>
      <c r="C69" s="263">
        <v>162</v>
      </c>
      <c r="D69" s="263">
        <v>188</v>
      </c>
      <c r="E69" s="263"/>
      <c r="F69" s="225">
        <v>0</v>
      </c>
      <c r="G69" s="225">
        <v>0</v>
      </c>
      <c r="H69" s="225">
        <v>0</v>
      </c>
      <c r="I69" s="225"/>
      <c r="J69" s="225">
        <v>0</v>
      </c>
      <c r="K69" s="225">
        <v>0</v>
      </c>
      <c r="L69" s="225">
        <v>0</v>
      </c>
      <c r="M69" s="225"/>
      <c r="N69" s="225">
        <v>0</v>
      </c>
      <c r="O69" s="225">
        <v>0</v>
      </c>
      <c r="P69" s="225">
        <v>0</v>
      </c>
      <c r="Q69" s="263"/>
      <c r="R69" s="263">
        <v>183</v>
      </c>
      <c r="S69" s="263">
        <v>82</v>
      </c>
      <c r="T69" s="263">
        <v>101</v>
      </c>
      <c r="U69" s="263"/>
      <c r="V69" s="263">
        <v>110</v>
      </c>
      <c r="W69" s="263">
        <v>54</v>
      </c>
      <c r="X69" s="263">
        <v>56</v>
      </c>
      <c r="Y69" s="263"/>
      <c r="Z69" s="263">
        <v>57</v>
      </c>
      <c r="AA69" s="263">
        <v>26</v>
      </c>
      <c r="AB69" s="263">
        <v>31</v>
      </c>
    </row>
    <row r="70" spans="1:33" ht="15" customHeight="1" x14ac:dyDescent="0.2">
      <c r="A70" s="115" t="s">
        <v>74</v>
      </c>
      <c r="B70" s="263"/>
      <c r="C70" s="263"/>
      <c r="D70" s="263"/>
      <c r="E70" s="263"/>
      <c r="F70" s="263"/>
      <c r="G70" s="263"/>
      <c r="H70" s="263"/>
      <c r="I70" s="263"/>
      <c r="J70" s="263"/>
      <c r="K70" s="263"/>
      <c r="L70" s="263"/>
      <c r="M70" s="263"/>
      <c r="N70" s="263"/>
      <c r="O70" s="263"/>
      <c r="P70" s="263"/>
      <c r="Q70" s="263"/>
      <c r="R70" s="263"/>
      <c r="S70" s="263"/>
      <c r="T70" s="263"/>
      <c r="U70" s="263"/>
      <c r="V70" s="263"/>
      <c r="W70" s="263"/>
      <c r="X70" s="263"/>
      <c r="Y70" s="263"/>
      <c r="Z70" s="263"/>
      <c r="AA70" s="263"/>
      <c r="AB70" s="263"/>
    </row>
    <row r="71" spans="1:33" ht="15" customHeight="1" x14ac:dyDescent="0.2">
      <c r="A71" s="115" t="s">
        <v>245</v>
      </c>
      <c r="B71" s="263">
        <v>41</v>
      </c>
      <c r="C71" s="263">
        <v>26</v>
      </c>
      <c r="D71" s="263">
        <v>15</v>
      </c>
      <c r="E71" s="263"/>
      <c r="F71" s="225">
        <v>0</v>
      </c>
      <c r="G71" s="225">
        <v>0</v>
      </c>
      <c r="H71" s="225">
        <v>0</v>
      </c>
      <c r="I71" s="225"/>
      <c r="J71" s="225">
        <v>0</v>
      </c>
      <c r="K71" s="225">
        <v>0</v>
      </c>
      <c r="L71" s="225">
        <v>0</v>
      </c>
      <c r="M71" s="225"/>
      <c r="N71" s="225">
        <v>0</v>
      </c>
      <c r="O71" s="225">
        <v>0</v>
      </c>
      <c r="P71" s="225">
        <v>0</v>
      </c>
      <c r="Q71" s="263"/>
      <c r="R71" s="263">
        <v>23</v>
      </c>
      <c r="S71" s="263">
        <v>12</v>
      </c>
      <c r="T71" s="263">
        <v>11</v>
      </c>
      <c r="U71" s="263"/>
      <c r="V71" s="263">
        <v>16</v>
      </c>
      <c r="W71" s="263">
        <v>12</v>
      </c>
      <c r="X71" s="263">
        <v>4</v>
      </c>
      <c r="Y71" s="263"/>
      <c r="Z71" s="263">
        <v>2</v>
      </c>
      <c r="AA71" s="263">
        <v>2</v>
      </c>
      <c r="AB71" s="263">
        <v>0</v>
      </c>
    </row>
    <row r="72" spans="1:33" ht="15" customHeight="1" x14ac:dyDescent="0.2">
      <c r="A72" s="115"/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</row>
    <row r="73" spans="1:33" ht="15" customHeight="1" x14ac:dyDescent="0.2">
      <c r="A73" s="124" t="s">
        <v>420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</row>
    <row r="74" spans="1:33" s="123" customFormat="1" ht="15" customHeight="1" x14ac:dyDescent="0.2">
      <c r="A74" s="136" t="s">
        <v>19</v>
      </c>
      <c r="B74" s="262">
        <v>125</v>
      </c>
      <c r="C74" s="262">
        <v>64</v>
      </c>
      <c r="D74" s="262">
        <v>61</v>
      </c>
      <c r="E74" s="262"/>
      <c r="F74" s="225">
        <v>0</v>
      </c>
      <c r="G74" s="225">
        <v>0</v>
      </c>
      <c r="H74" s="225">
        <v>0</v>
      </c>
      <c r="I74" s="225"/>
      <c r="J74" s="225">
        <v>0</v>
      </c>
      <c r="K74" s="225">
        <v>0</v>
      </c>
      <c r="L74" s="225">
        <v>0</v>
      </c>
      <c r="M74" s="225"/>
      <c r="N74" s="225">
        <v>0</v>
      </c>
      <c r="O74" s="225">
        <v>0</v>
      </c>
      <c r="P74" s="225">
        <v>0</v>
      </c>
      <c r="Q74" s="262"/>
      <c r="R74" s="262">
        <v>60</v>
      </c>
      <c r="S74" s="262">
        <v>35</v>
      </c>
      <c r="T74" s="262">
        <v>25</v>
      </c>
      <c r="U74" s="262"/>
      <c r="V74" s="262">
        <v>33</v>
      </c>
      <c r="W74" s="262">
        <v>16</v>
      </c>
      <c r="X74" s="262">
        <v>17</v>
      </c>
      <c r="Y74" s="262"/>
      <c r="Z74" s="262">
        <v>32</v>
      </c>
      <c r="AA74" s="262">
        <v>13</v>
      </c>
      <c r="AB74" s="262">
        <v>19</v>
      </c>
      <c r="AC74" s="107"/>
      <c r="AD74" s="107"/>
      <c r="AE74" s="107"/>
      <c r="AF74" s="107"/>
      <c r="AG74" s="107"/>
    </row>
    <row r="75" spans="1:33" ht="15" customHeight="1" x14ac:dyDescent="0.2">
      <c r="A75" s="115" t="s">
        <v>73</v>
      </c>
      <c r="B75" s="263">
        <v>125</v>
      </c>
      <c r="C75" s="263">
        <v>64</v>
      </c>
      <c r="D75" s="263">
        <v>61</v>
      </c>
      <c r="E75" s="263"/>
      <c r="F75" s="225">
        <v>0</v>
      </c>
      <c r="G75" s="225">
        <v>0</v>
      </c>
      <c r="H75" s="225">
        <v>0</v>
      </c>
      <c r="I75" s="225"/>
      <c r="J75" s="225">
        <v>0</v>
      </c>
      <c r="K75" s="225">
        <v>0</v>
      </c>
      <c r="L75" s="225">
        <v>0</v>
      </c>
      <c r="M75" s="225"/>
      <c r="N75" s="225">
        <v>0</v>
      </c>
      <c r="O75" s="225">
        <v>0</v>
      </c>
      <c r="P75" s="225">
        <v>0</v>
      </c>
      <c r="Q75" s="263"/>
      <c r="R75" s="263">
        <v>60</v>
      </c>
      <c r="S75" s="263">
        <v>35</v>
      </c>
      <c r="T75" s="263">
        <v>25</v>
      </c>
      <c r="U75" s="263"/>
      <c r="V75" s="263">
        <v>33</v>
      </c>
      <c r="W75" s="263">
        <v>16</v>
      </c>
      <c r="X75" s="263">
        <v>17</v>
      </c>
      <c r="Y75" s="263"/>
      <c r="Z75" s="263">
        <v>32</v>
      </c>
      <c r="AA75" s="263">
        <v>13</v>
      </c>
      <c r="AB75" s="263">
        <v>19</v>
      </c>
    </row>
    <row r="76" spans="1:33" ht="15" customHeight="1" x14ac:dyDescent="0.25">
      <c r="A76" s="115" t="s">
        <v>74</v>
      </c>
      <c r="B76" s="118">
        <v>0</v>
      </c>
      <c r="C76" s="118">
        <v>0</v>
      </c>
      <c r="D76" s="118">
        <v>0</v>
      </c>
      <c r="E76" s="118"/>
      <c r="F76" s="242">
        <v>0</v>
      </c>
      <c r="G76" s="242">
        <v>0</v>
      </c>
      <c r="H76" s="242">
        <v>0</v>
      </c>
      <c r="I76" s="242"/>
      <c r="J76" s="242">
        <v>0</v>
      </c>
      <c r="K76" s="242">
        <v>0</v>
      </c>
      <c r="L76" s="242">
        <v>0</v>
      </c>
      <c r="M76" s="242"/>
      <c r="N76" s="242">
        <v>0</v>
      </c>
      <c r="O76" s="242">
        <v>0</v>
      </c>
      <c r="P76" s="242">
        <v>0</v>
      </c>
      <c r="Q76" s="118"/>
      <c r="R76" s="118">
        <v>0</v>
      </c>
      <c r="S76" s="118">
        <v>0</v>
      </c>
      <c r="T76" s="118">
        <v>0</v>
      </c>
      <c r="U76" s="118"/>
      <c r="V76" s="118">
        <v>0</v>
      </c>
      <c r="W76" s="118">
        <v>0</v>
      </c>
      <c r="X76" s="118">
        <v>0</v>
      </c>
      <c r="Y76" s="118"/>
      <c r="Z76" s="118">
        <v>0</v>
      </c>
      <c r="AA76" s="118">
        <v>0</v>
      </c>
      <c r="AB76" s="118">
        <v>0</v>
      </c>
    </row>
    <row r="77" spans="1:33" ht="15" customHeight="1" x14ac:dyDescent="0.25">
      <c r="A77" s="115" t="s">
        <v>245</v>
      </c>
      <c r="B77" s="118">
        <v>0</v>
      </c>
      <c r="C77" s="118">
        <v>0</v>
      </c>
      <c r="D77" s="118">
        <v>0</v>
      </c>
      <c r="E77" s="118"/>
      <c r="F77" s="242">
        <v>0</v>
      </c>
      <c r="G77" s="242">
        <v>0</v>
      </c>
      <c r="H77" s="242">
        <v>0</v>
      </c>
      <c r="I77" s="242"/>
      <c r="J77" s="242">
        <v>0</v>
      </c>
      <c r="K77" s="242">
        <v>0</v>
      </c>
      <c r="L77" s="242">
        <v>0</v>
      </c>
      <c r="M77" s="242"/>
      <c r="N77" s="242">
        <v>0</v>
      </c>
      <c r="O77" s="242">
        <v>0</v>
      </c>
      <c r="P77" s="242">
        <v>0</v>
      </c>
      <c r="Q77" s="118"/>
      <c r="R77" s="118">
        <v>0</v>
      </c>
      <c r="S77" s="118">
        <v>0</v>
      </c>
      <c r="T77" s="118">
        <v>0</v>
      </c>
      <c r="U77" s="118"/>
      <c r="V77" s="118">
        <v>0</v>
      </c>
      <c r="W77" s="118">
        <v>0</v>
      </c>
      <c r="X77" s="118">
        <v>0</v>
      </c>
      <c r="Y77" s="118"/>
      <c r="Z77" s="118">
        <v>0</v>
      </c>
      <c r="AA77" s="118">
        <v>0</v>
      </c>
      <c r="AB77" s="118">
        <v>0</v>
      </c>
    </row>
    <row r="78" spans="1:33" ht="15" customHeight="1" x14ac:dyDescent="0.25">
      <c r="A78" s="115"/>
      <c r="B78" s="118"/>
      <c r="C78" s="118"/>
      <c r="D78" s="118"/>
      <c r="E78" s="118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</row>
    <row r="79" spans="1:33" s="123" customFormat="1" ht="15" customHeight="1" x14ac:dyDescent="0.25">
      <c r="A79" s="344" t="s">
        <v>422</v>
      </c>
      <c r="B79" s="344"/>
      <c r="C79" s="344"/>
      <c r="D79" s="344"/>
      <c r="E79" s="344"/>
      <c r="F79" s="344"/>
      <c r="G79" s="344"/>
      <c r="H79" s="344"/>
      <c r="I79" s="344"/>
      <c r="J79" s="344"/>
      <c r="K79" s="344"/>
      <c r="L79" s="344"/>
      <c r="M79" s="344"/>
      <c r="N79" s="344"/>
      <c r="O79" s="344"/>
      <c r="P79" s="344"/>
      <c r="Q79" s="344"/>
      <c r="R79" s="344"/>
      <c r="S79" s="344"/>
      <c r="T79" s="344"/>
      <c r="U79" s="344"/>
      <c r="V79" s="344"/>
      <c r="W79" s="344"/>
      <c r="X79" s="344"/>
      <c r="Y79" s="344"/>
      <c r="Z79" s="344"/>
      <c r="AA79" s="344"/>
      <c r="AB79" s="344"/>
      <c r="AC79" s="107"/>
      <c r="AD79" s="107"/>
      <c r="AE79" s="107"/>
      <c r="AF79" s="107"/>
      <c r="AG79" s="107"/>
    </row>
    <row r="80" spans="1:33" s="123" customFormat="1" ht="15" customHeight="1" x14ac:dyDescent="0.25">
      <c r="A80" s="111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07"/>
      <c r="AD80" s="107"/>
      <c r="AE80" s="107"/>
      <c r="AF80" s="107"/>
      <c r="AG80" s="107"/>
    </row>
    <row r="81" spans="1:33" s="123" customFormat="1" ht="15" customHeight="1" x14ac:dyDescent="0.25">
      <c r="A81" s="112" t="s">
        <v>19</v>
      </c>
      <c r="B81" s="173">
        <f t="shared" ref="B81:D82" si="46">+B62/(B62+B12)*100</f>
        <v>3.982710713183081</v>
      </c>
      <c r="C81" s="173">
        <f t="shared" si="46"/>
        <v>5.4030874785591765</v>
      </c>
      <c r="D81" s="173">
        <f t="shared" si="46"/>
        <v>3.1837916063675831</v>
      </c>
      <c r="E81" s="173"/>
      <c r="F81" s="245">
        <v>0</v>
      </c>
      <c r="G81" s="245">
        <v>0</v>
      </c>
      <c r="H81" s="245">
        <v>0</v>
      </c>
      <c r="I81" s="245"/>
      <c r="J81" s="245">
        <v>0</v>
      </c>
      <c r="K81" s="245">
        <v>0</v>
      </c>
      <c r="L81" s="245">
        <v>0</v>
      </c>
      <c r="M81" s="245"/>
      <c r="N81" s="245">
        <v>0</v>
      </c>
      <c r="O81" s="245">
        <v>0</v>
      </c>
      <c r="P81" s="245">
        <v>0</v>
      </c>
      <c r="Q81" s="173"/>
      <c r="R81" s="173">
        <f t="shared" ref="R81:T82" si="47">+R62/(R62+R12)*100</f>
        <v>4.6164526206178413</v>
      </c>
      <c r="S81" s="173">
        <f t="shared" si="47"/>
        <v>6.0308555399719497</v>
      </c>
      <c r="T81" s="173">
        <f t="shared" si="47"/>
        <v>3.7813966326248964</v>
      </c>
      <c r="U81" s="173"/>
      <c r="V81" s="173">
        <f t="shared" ref="V81:X82" si="48">+V62/(V62+V12)*100</f>
        <v>4.1677588466579287</v>
      </c>
      <c r="W81" s="173">
        <f t="shared" si="48"/>
        <v>5.9291395516992047</v>
      </c>
      <c r="X81" s="173">
        <f t="shared" si="48"/>
        <v>3.1661184210526314</v>
      </c>
      <c r="Y81" s="173"/>
      <c r="Z81" s="173">
        <f t="shared" ref="Z81:AB82" si="49">+Z62/(Z62+Z12)*100</f>
        <v>2.6931044687777446</v>
      </c>
      <c r="AA81" s="173">
        <f t="shared" si="49"/>
        <v>3.5901926444833623</v>
      </c>
      <c r="AB81" s="173">
        <f t="shared" si="49"/>
        <v>2.2351363433169422</v>
      </c>
      <c r="AC81" s="107"/>
      <c r="AD81" s="107"/>
      <c r="AE81" s="107"/>
      <c r="AF81" s="107"/>
      <c r="AG81" s="107"/>
    </row>
    <row r="82" spans="1:33" s="123" customFormat="1" ht="15" customHeight="1" x14ac:dyDescent="0.25">
      <c r="A82" s="107" t="s">
        <v>73</v>
      </c>
      <c r="B82" s="125">
        <f t="shared" si="46"/>
        <v>3.8297186164637584</v>
      </c>
      <c r="C82" s="125">
        <f t="shared" si="46"/>
        <v>5.2109753285681348</v>
      </c>
      <c r="D82" s="125">
        <f t="shared" si="46"/>
        <v>3.087031986114555</v>
      </c>
      <c r="E82" s="125"/>
      <c r="F82" s="225">
        <v>0</v>
      </c>
      <c r="G82" s="225">
        <v>0</v>
      </c>
      <c r="H82" s="225">
        <v>0</v>
      </c>
      <c r="I82" s="225"/>
      <c r="J82" s="225">
        <v>0</v>
      </c>
      <c r="K82" s="225">
        <v>0</v>
      </c>
      <c r="L82" s="225">
        <v>0</v>
      </c>
      <c r="M82" s="225"/>
      <c r="N82" s="225">
        <v>0</v>
      </c>
      <c r="O82" s="225">
        <v>0</v>
      </c>
      <c r="P82" s="225">
        <v>0</v>
      </c>
      <c r="Q82" s="125"/>
      <c r="R82" s="125">
        <f t="shared" si="47"/>
        <v>4.3902439024390238</v>
      </c>
      <c r="S82" s="125">
        <f t="shared" si="47"/>
        <v>5.7978196233894952</v>
      </c>
      <c r="T82" s="125">
        <f t="shared" si="47"/>
        <v>3.5825988058003979</v>
      </c>
      <c r="U82" s="125"/>
      <c r="V82" s="125">
        <f t="shared" si="48"/>
        <v>3.8932752518377347</v>
      </c>
      <c r="W82" s="125">
        <f t="shared" si="48"/>
        <v>5.4263565891472867</v>
      </c>
      <c r="X82" s="125">
        <f t="shared" si="48"/>
        <v>3.0633655056651281</v>
      </c>
      <c r="Y82" s="125"/>
      <c r="Z82" s="125">
        <f t="shared" si="49"/>
        <v>2.7856025039123633</v>
      </c>
      <c r="AA82" s="125">
        <f t="shared" si="49"/>
        <v>3.7900874635568513</v>
      </c>
      <c r="AB82" s="125">
        <f t="shared" si="49"/>
        <v>2.3084025854108958</v>
      </c>
      <c r="AC82" s="107"/>
      <c r="AD82" s="107"/>
      <c r="AE82" s="107"/>
      <c r="AF82" s="107"/>
      <c r="AG82" s="107"/>
    </row>
    <row r="83" spans="1:33" s="123" customFormat="1" ht="15" customHeight="1" x14ac:dyDescent="0.25">
      <c r="A83" s="107" t="s">
        <v>74</v>
      </c>
      <c r="B83" s="125" t="s">
        <v>61</v>
      </c>
      <c r="C83" s="125" t="s">
        <v>61</v>
      </c>
      <c r="D83" s="125" t="s">
        <v>61</v>
      </c>
      <c r="E83" s="125"/>
      <c r="F83" s="225" t="s">
        <v>61</v>
      </c>
      <c r="G83" s="225" t="s">
        <v>61</v>
      </c>
      <c r="H83" s="225" t="s">
        <v>61</v>
      </c>
      <c r="I83" s="225"/>
      <c r="J83" s="225" t="s">
        <v>61</v>
      </c>
      <c r="K83" s="225" t="s">
        <v>61</v>
      </c>
      <c r="L83" s="225" t="s">
        <v>61</v>
      </c>
      <c r="M83" s="225"/>
      <c r="N83" s="225" t="s">
        <v>61</v>
      </c>
      <c r="O83" s="225" t="s">
        <v>61</v>
      </c>
      <c r="P83" s="225" t="s">
        <v>61</v>
      </c>
      <c r="Q83" s="125"/>
      <c r="R83" s="125" t="s">
        <v>61</v>
      </c>
      <c r="S83" s="125" t="s">
        <v>61</v>
      </c>
      <c r="T83" s="125" t="s">
        <v>61</v>
      </c>
      <c r="U83" s="125"/>
      <c r="V83" s="125" t="s">
        <v>61</v>
      </c>
      <c r="W83" s="125" t="s">
        <v>61</v>
      </c>
      <c r="X83" s="125" t="s">
        <v>61</v>
      </c>
      <c r="Y83" s="125"/>
      <c r="Z83" s="125" t="s">
        <v>61</v>
      </c>
      <c r="AA83" s="125" t="s">
        <v>61</v>
      </c>
      <c r="AB83" s="125" t="s">
        <v>61</v>
      </c>
      <c r="AC83" s="107"/>
      <c r="AD83" s="107"/>
      <c r="AE83" s="107"/>
      <c r="AF83" s="107"/>
      <c r="AG83" s="107"/>
    </row>
    <row r="84" spans="1:33" s="123" customFormat="1" ht="15" customHeight="1" thickBot="1" x14ac:dyDescent="0.3">
      <c r="A84" s="107" t="s">
        <v>245</v>
      </c>
      <c r="B84" s="125">
        <f>+B65/(B65+B15)*100</f>
        <v>7.4141048824593128</v>
      </c>
      <c r="C84" s="125">
        <f>+C65/(C65+C15)*100</f>
        <v>7.951070336391437</v>
      </c>
      <c r="D84" s="131">
        <f>+D65/(D65+D15)*100</f>
        <v>6.6371681415929213</v>
      </c>
      <c r="E84" s="125"/>
      <c r="F84" s="225">
        <v>0</v>
      </c>
      <c r="G84" s="225">
        <v>0</v>
      </c>
      <c r="H84" s="225">
        <v>0</v>
      </c>
      <c r="I84" s="225"/>
      <c r="J84" s="225">
        <v>0</v>
      </c>
      <c r="K84" s="225">
        <v>0</v>
      </c>
      <c r="L84" s="225">
        <v>0</v>
      </c>
      <c r="M84" s="225"/>
      <c r="N84" s="225">
        <v>0</v>
      </c>
      <c r="O84" s="225">
        <v>0</v>
      </c>
      <c r="P84" s="225">
        <v>0</v>
      </c>
      <c r="Q84" s="125"/>
      <c r="R84" s="125">
        <f>+R65/(R65+R15)*100</f>
        <v>10.13215859030837</v>
      </c>
      <c r="S84" s="125">
        <f>+S65/(S65+S15)*100</f>
        <v>9.9173553719008272</v>
      </c>
      <c r="T84" s="125">
        <f>+T65/(T65+T15)*100</f>
        <v>10.377358490566039</v>
      </c>
      <c r="U84" s="125"/>
      <c r="V84" s="125">
        <f>+V65/(V65+V15)*100</f>
        <v>11.267605633802818</v>
      </c>
      <c r="W84" s="125">
        <f>+W65/(W65+W15)*100</f>
        <v>12.903225806451612</v>
      </c>
      <c r="X84" s="125">
        <f>+X65/(X65+X15)*100</f>
        <v>8.1632653061224492</v>
      </c>
      <c r="Y84" s="125"/>
      <c r="Z84" s="125">
        <f>+Z65/(Z65+Z15)*100</f>
        <v>1.0869565217391304</v>
      </c>
      <c r="AA84" s="125">
        <f>+AA65/(AA65+AA15)*100</f>
        <v>1.7699115044247788</v>
      </c>
      <c r="AB84" s="125">
        <f>+AB65/(AB65+AB15)*100</f>
        <v>0</v>
      </c>
      <c r="AC84" s="107"/>
      <c r="AD84" s="107"/>
      <c r="AE84" s="107"/>
      <c r="AF84" s="107"/>
      <c r="AG84" s="107"/>
    </row>
    <row r="85" spans="1:33" s="123" customFormat="1" ht="15" customHeight="1" x14ac:dyDescent="0.25">
      <c r="A85" s="126"/>
      <c r="B85" s="127"/>
      <c r="C85" s="127"/>
      <c r="D85" s="127"/>
      <c r="E85" s="127"/>
      <c r="F85" s="246"/>
      <c r="G85" s="246"/>
      <c r="H85" s="246"/>
      <c r="I85" s="246"/>
      <c r="J85" s="246"/>
      <c r="K85" s="246"/>
      <c r="L85" s="246"/>
      <c r="M85" s="246"/>
      <c r="N85" s="246"/>
      <c r="O85" s="246"/>
      <c r="P85" s="246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07"/>
      <c r="AD85" s="107"/>
      <c r="AE85" s="107"/>
      <c r="AF85" s="107"/>
      <c r="AG85" s="107"/>
    </row>
    <row r="86" spans="1:33" s="123" customFormat="1" ht="15" customHeight="1" x14ac:dyDescent="0.25">
      <c r="A86" s="112" t="s">
        <v>419</v>
      </c>
      <c r="B86" s="127"/>
      <c r="C86" s="127"/>
      <c r="D86" s="127"/>
      <c r="E86" s="128"/>
      <c r="F86" s="246"/>
      <c r="G86" s="246"/>
      <c r="H86" s="246"/>
      <c r="I86" s="247"/>
      <c r="J86" s="246"/>
      <c r="K86" s="246"/>
      <c r="L86" s="246"/>
      <c r="M86" s="247"/>
      <c r="N86" s="246"/>
      <c r="O86" s="246"/>
      <c r="P86" s="246"/>
      <c r="Q86" s="128"/>
      <c r="R86" s="127"/>
      <c r="S86" s="127"/>
      <c r="T86" s="127"/>
      <c r="U86" s="128"/>
      <c r="V86" s="127"/>
      <c r="W86" s="127"/>
      <c r="X86" s="127"/>
      <c r="Y86" s="128"/>
      <c r="Z86" s="127"/>
      <c r="AA86" s="127"/>
      <c r="AB86" s="127"/>
      <c r="AC86" s="107"/>
      <c r="AD86" s="107"/>
      <c r="AE86" s="107"/>
      <c r="AF86" s="107"/>
      <c r="AG86" s="107"/>
    </row>
    <row r="87" spans="1:33" s="123" customFormat="1" ht="15" customHeight="1" x14ac:dyDescent="0.25">
      <c r="A87" s="137" t="s">
        <v>19</v>
      </c>
      <c r="B87" s="173">
        <f t="shared" ref="B87:D88" si="50">+B68/(B68+B18)*100</f>
        <v>4.2839925495781745</v>
      </c>
      <c r="C87" s="173">
        <f t="shared" si="50"/>
        <v>5.5736732878742954</v>
      </c>
      <c r="D87" s="173">
        <f t="shared" si="50"/>
        <v>3.5279805352798053</v>
      </c>
      <c r="E87" s="173"/>
      <c r="F87" s="245">
        <v>0</v>
      </c>
      <c r="G87" s="245">
        <v>0</v>
      </c>
      <c r="H87" s="245">
        <v>0</v>
      </c>
      <c r="I87" s="245"/>
      <c r="J87" s="245">
        <v>0</v>
      </c>
      <c r="K87" s="245">
        <v>0</v>
      </c>
      <c r="L87" s="245">
        <v>0</v>
      </c>
      <c r="M87" s="245"/>
      <c r="N87" s="245">
        <v>0</v>
      </c>
      <c r="O87" s="245">
        <v>0</v>
      </c>
      <c r="P87" s="245">
        <v>0</v>
      </c>
      <c r="Q87" s="173"/>
      <c r="R87" s="173">
        <f t="shared" ref="R87:T88" si="51">+R68/(R68+R18)*100</f>
        <v>5.0527348540593575</v>
      </c>
      <c r="S87" s="173">
        <f t="shared" si="51"/>
        <v>6.1078622482131255</v>
      </c>
      <c r="T87" s="173">
        <f t="shared" si="51"/>
        <v>4.4129235618597322</v>
      </c>
      <c r="U87" s="173"/>
      <c r="V87" s="173">
        <f t="shared" ref="V87:X88" si="52">+V68/(V68+V18)*100</f>
        <v>4.6103183315038416</v>
      </c>
      <c r="W87" s="173">
        <f t="shared" si="52"/>
        <v>6.4833005893909625</v>
      </c>
      <c r="X87" s="173">
        <f t="shared" si="52"/>
        <v>3.4985422740524781</v>
      </c>
      <c r="Y87" s="173"/>
      <c r="Z87" s="173">
        <f t="shared" ref="Z87:AB88" si="53">+Z68/(Z68+Z18)*100</f>
        <v>2.5463962019853259</v>
      </c>
      <c r="AA87" s="173">
        <f t="shared" si="53"/>
        <v>3.4313725490196081</v>
      </c>
      <c r="AB87" s="173">
        <f t="shared" si="53"/>
        <v>2.0652898067954695</v>
      </c>
      <c r="AC87" s="107"/>
      <c r="AD87" s="107"/>
      <c r="AE87" s="107"/>
      <c r="AF87" s="107"/>
      <c r="AG87" s="107"/>
    </row>
    <row r="88" spans="1:33" ht="15" customHeight="1" x14ac:dyDescent="0.25">
      <c r="A88" s="107" t="s">
        <v>73</v>
      </c>
      <c r="B88" s="125">
        <f t="shared" si="50"/>
        <v>4.0821087007231167</v>
      </c>
      <c r="C88" s="125">
        <f t="shared" si="50"/>
        <v>5.3184504267892319</v>
      </c>
      <c r="D88" s="125">
        <f t="shared" si="50"/>
        <v>3.4008683068017369</v>
      </c>
      <c r="E88" s="129"/>
      <c r="F88" s="225">
        <v>0</v>
      </c>
      <c r="G88" s="225">
        <v>0</v>
      </c>
      <c r="H88" s="225">
        <v>0</v>
      </c>
      <c r="I88" s="248"/>
      <c r="J88" s="225">
        <v>0</v>
      </c>
      <c r="K88" s="225">
        <v>0</v>
      </c>
      <c r="L88" s="225">
        <v>0</v>
      </c>
      <c r="M88" s="248"/>
      <c r="N88" s="225">
        <v>0</v>
      </c>
      <c r="O88" s="225">
        <v>0</v>
      </c>
      <c r="P88" s="225">
        <v>0</v>
      </c>
      <c r="Q88" s="129"/>
      <c r="R88" s="125">
        <f t="shared" si="51"/>
        <v>4.7532467532467528</v>
      </c>
      <c r="S88" s="125">
        <f t="shared" si="51"/>
        <v>5.7827926657263751</v>
      </c>
      <c r="T88" s="125">
        <f t="shared" si="51"/>
        <v>4.1529605263157894</v>
      </c>
      <c r="U88" s="129"/>
      <c r="V88" s="125">
        <f t="shared" si="52"/>
        <v>4.2454650714010036</v>
      </c>
      <c r="W88" s="125">
        <f t="shared" si="52"/>
        <v>5.8378378378378377</v>
      </c>
      <c r="X88" s="125">
        <f t="shared" si="52"/>
        <v>3.3613445378151261</v>
      </c>
      <c r="Y88" s="129"/>
      <c r="Z88" s="125">
        <f t="shared" si="53"/>
        <v>2.6722925457102673</v>
      </c>
      <c r="AA88" s="125">
        <f t="shared" si="53"/>
        <v>3.6984352773826461</v>
      </c>
      <c r="AB88" s="125">
        <f t="shared" si="53"/>
        <v>2.1678321678321675</v>
      </c>
    </row>
    <row r="89" spans="1:33" ht="15" customHeight="1" x14ac:dyDescent="0.25">
      <c r="A89" s="107" t="s">
        <v>74</v>
      </c>
      <c r="B89" s="125" t="s">
        <v>61</v>
      </c>
      <c r="C89" s="125" t="s">
        <v>61</v>
      </c>
      <c r="D89" s="125" t="s">
        <v>61</v>
      </c>
      <c r="E89" s="129"/>
      <c r="F89" s="225" t="s">
        <v>61</v>
      </c>
      <c r="G89" s="225" t="s">
        <v>61</v>
      </c>
      <c r="H89" s="225" t="s">
        <v>61</v>
      </c>
      <c r="I89" s="248"/>
      <c r="J89" s="225" t="s">
        <v>61</v>
      </c>
      <c r="K89" s="225" t="s">
        <v>61</v>
      </c>
      <c r="L89" s="225" t="s">
        <v>61</v>
      </c>
      <c r="M89" s="248"/>
      <c r="N89" s="225" t="s">
        <v>61</v>
      </c>
      <c r="O89" s="225" t="s">
        <v>61</v>
      </c>
      <c r="P89" s="225" t="s">
        <v>61</v>
      </c>
      <c r="Q89" s="129"/>
      <c r="R89" s="125" t="s">
        <v>61</v>
      </c>
      <c r="S89" s="125" t="s">
        <v>61</v>
      </c>
      <c r="T89" s="125" t="s">
        <v>61</v>
      </c>
      <c r="U89" s="129"/>
      <c r="V89" s="125" t="s">
        <v>61</v>
      </c>
      <c r="W89" s="125" t="s">
        <v>61</v>
      </c>
      <c r="X89" s="125" t="s">
        <v>61</v>
      </c>
      <c r="Y89" s="129"/>
      <c r="Z89" s="125" t="s">
        <v>61</v>
      </c>
      <c r="AA89" s="125" t="s">
        <v>61</v>
      </c>
      <c r="AB89" s="125" t="s">
        <v>61</v>
      </c>
    </row>
    <row r="90" spans="1:33" ht="15" customHeight="1" x14ac:dyDescent="0.25">
      <c r="A90" s="107" t="s">
        <v>245</v>
      </c>
      <c r="B90" s="125">
        <f>+B71/(B71+B21)*100</f>
        <v>7.4141048824593128</v>
      </c>
      <c r="C90" s="125">
        <f>+C71/(C71+C21)*100</f>
        <v>7.951070336391437</v>
      </c>
      <c r="D90" s="125">
        <f>+D71/(D71+D21)*100</f>
        <v>6.6371681415929213</v>
      </c>
      <c r="E90" s="129"/>
      <c r="F90" s="225">
        <v>0</v>
      </c>
      <c r="G90" s="225">
        <v>0</v>
      </c>
      <c r="H90" s="225">
        <v>0</v>
      </c>
      <c r="I90" s="248"/>
      <c r="J90" s="225">
        <v>0</v>
      </c>
      <c r="K90" s="225">
        <v>0</v>
      </c>
      <c r="L90" s="225">
        <v>0</v>
      </c>
      <c r="M90" s="248"/>
      <c r="N90" s="225">
        <v>0</v>
      </c>
      <c r="O90" s="225">
        <v>0</v>
      </c>
      <c r="P90" s="225">
        <v>0</v>
      </c>
      <c r="Q90" s="129"/>
      <c r="R90" s="125">
        <f>+R71/(R71+R21)*100</f>
        <v>10.13215859030837</v>
      </c>
      <c r="S90" s="125">
        <f>+S71/(S71+S21)*100</f>
        <v>9.9173553719008272</v>
      </c>
      <c r="T90" s="125">
        <f>+T71/(T71+T21)*100</f>
        <v>10.377358490566039</v>
      </c>
      <c r="U90" s="129"/>
      <c r="V90" s="125">
        <f>+V71/(V71+V21)*100</f>
        <v>11.267605633802818</v>
      </c>
      <c r="W90" s="125">
        <f>+W71/(W71+W21)*100</f>
        <v>12.903225806451612</v>
      </c>
      <c r="X90" s="125">
        <f>+X71/(X71+X21)*100</f>
        <v>8.1632653061224492</v>
      </c>
      <c r="Y90" s="129"/>
      <c r="Z90" s="125">
        <f>+Z71/(Z71+Z21)*100</f>
        <v>1.0869565217391304</v>
      </c>
      <c r="AA90" s="125">
        <f>+AA71/(AA71+AA21)*100</f>
        <v>1.7699115044247788</v>
      </c>
      <c r="AB90" s="125">
        <f>+AB71/(AB71+AB21)*100</f>
        <v>0</v>
      </c>
    </row>
    <row r="91" spans="1:33" ht="15" customHeight="1" x14ac:dyDescent="0.25">
      <c r="B91" s="129"/>
      <c r="C91" s="129"/>
      <c r="D91" s="129"/>
      <c r="E91" s="129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</row>
    <row r="92" spans="1:33" ht="15" customHeight="1" x14ac:dyDescent="0.25">
      <c r="A92" s="138" t="s">
        <v>420</v>
      </c>
      <c r="B92" s="129"/>
      <c r="C92" s="129"/>
      <c r="D92" s="129"/>
      <c r="E92" s="129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</row>
    <row r="93" spans="1:33" ht="15" customHeight="1" x14ac:dyDescent="0.25">
      <c r="A93" s="139" t="s">
        <v>19</v>
      </c>
      <c r="B93" s="173">
        <f t="shared" ref="B93:D94" si="54">+B74/(B74+B24)*100</f>
        <v>3.264559937320449</v>
      </c>
      <c r="C93" s="173">
        <f t="shared" si="54"/>
        <v>4.9573973663826498</v>
      </c>
      <c r="D93" s="173">
        <f t="shared" si="54"/>
        <v>2.4034672970843185</v>
      </c>
      <c r="E93" s="173"/>
      <c r="F93" s="245">
        <v>0</v>
      </c>
      <c r="G93" s="245">
        <v>0</v>
      </c>
      <c r="H93" s="245">
        <v>0</v>
      </c>
      <c r="I93" s="245"/>
      <c r="J93" s="245">
        <v>0</v>
      </c>
      <c r="K93" s="245">
        <v>0</v>
      </c>
      <c r="L93" s="245">
        <v>0</v>
      </c>
      <c r="M93" s="245"/>
      <c r="N93" s="245">
        <v>0</v>
      </c>
      <c r="O93" s="245">
        <v>0</v>
      </c>
      <c r="P93" s="245">
        <v>0</v>
      </c>
      <c r="Q93" s="173"/>
      <c r="R93" s="173">
        <f t="shared" ref="R93:T94" si="55">+R74/(R74+R24)*100</f>
        <v>3.5608308605341246</v>
      </c>
      <c r="S93" s="173">
        <f t="shared" si="55"/>
        <v>5.833333333333333</v>
      </c>
      <c r="T93" s="173">
        <f t="shared" si="55"/>
        <v>2.3041474654377883</v>
      </c>
      <c r="U93" s="173"/>
      <c r="V93" s="173">
        <f t="shared" ref="V93:X94" si="56">+V74/(V74+V24)*100</f>
        <v>3.0499075785582255</v>
      </c>
      <c r="W93" s="173">
        <f t="shared" si="56"/>
        <v>4.3835616438356162</v>
      </c>
      <c r="X93" s="173">
        <f t="shared" si="56"/>
        <v>2.3709902370990235</v>
      </c>
      <c r="Y93" s="173"/>
      <c r="Z93" s="173">
        <f t="shared" ref="Z93:AB94" si="57">+Z74/(Z74+Z24)*100</f>
        <v>3.0131826741996233</v>
      </c>
      <c r="AA93" s="173">
        <f t="shared" si="57"/>
        <v>3.9877300613496933</v>
      </c>
      <c r="AB93" s="173">
        <f t="shared" si="57"/>
        <v>2.5815217391304346</v>
      </c>
    </row>
    <row r="94" spans="1:33" ht="15" customHeight="1" x14ac:dyDescent="0.25">
      <c r="A94" s="107" t="s">
        <v>73</v>
      </c>
      <c r="B94" s="125">
        <f t="shared" si="54"/>
        <v>3.264559937320449</v>
      </c>
      <c r="C94" s="125">
        <f t="shared" si="54"/>
        <v>4.9573973663826498</v>
      </c>
      <c r="D94" s="125">
        <f t="shared" si="54"/>
        <v>2.4034672970843185</v>
      </c>
      <c r="E94" s="129"/>
      <c r="F94" s="225">
        <v>0</v>
      </c>
      <c r="G94" s="225">
        <v>0</v>
      </c>
      <c r="H94" s="225">
        <v>0</v>
      </c>
      <c r="I94" s="248"/>
      <c r="J94" s="225">
        <v>0</v>
      </c>
      <c r="K94" s="225">
        <v>0</v>
      </c>
      <c r="L94" s="225">
        <v>0</v>
      </c>
      <c r="M94" s="248"/>
      <c r="N94" s="225">
        <v>0</v>
      </c>
      <c r="O94" s="225">
        <v>0</v>
      </c>
      <c r="P94" s="225">
        <v>0</v>
      </c>
      <c r="Q94" s="129"/>
      <c r="R94" s="125">
        <f t="shared" si="55"/>
        <v>3.5608308605341246</v>
      </c>
      <c r="S94" s="125">
        <f t="shared" si="55"/>
        <v>5.833333333333333</v>
      </c>
      <c r="T94" s="125">
        <f t="shared" si="55"/>
        <v>2.3041474654377883</v>
      </c>
      <c r="U94" s="129"/>
      <c r="V94" s="125">
        <f t="shared" si="56"/>
        <v>3.0499075785582255</v>
      </c>
      <c r="W94" s="125">
        <f t="shared" si="56"/>
        <v>4.3835616438356162</v>
      </c>
      <c r="X94" s="125">
        <f t="shared" si="56"/>
        <v>2.3709902370990235</v>
      </c>
      <c r="Y94" s="129"/>
      <c r="Z94" s="125">
        <f t="shared" si="57"/>
        <v>3.0131826741996233</v>
      </c>
      <c r="AA94" s="125">
        <f t="shared" si="57"/>
        <v>3.9877300613496933</v>
      </c>
      <c r="AB94" s="125">
        <f t="shared" si="57"/>
        <v>2.5815217391304346</v>
      </c>
    </row>
    <row r="95" spans="1:33" ht="15" customHeight="1" x14ac:dyDescent="0.25">
      <c r="A95" s="107" t="s">
        <v>74</v>
      </c>
      <c r="B95" s="125" t="s">
        <v>61</v>
      </c>
      <c r="C95" s="125" t="s">
        <v>61</v>
      </c>
      <c r="D95" s="125" t="s">
        <v>61</v>
      </c>
      <c r="E95" s="129"/>
      <c r="F95" s="125" t="s">
        <v>61</v>
      </c>
      <c r="G95" s="125" t="s">
        <v>61</v>
      </c>
      <c r="H95" s="125" t="s">
        <v>61</v>
      </c>
      <c r="I95" s="129"/>
      <c r="J95" s="125" t="s">
        <v>61</v>
      </c>
      <c r="K95" s="125" t="s">
        <v>61</v>
      </c>
      <c r="L95" s="125" t="s">
        <v>61</v>
      </c>
      <c r="M95" s="129"/>
      <c r="N95" s="125" t="s">
        <v>61</v>
      </c>
      <c r="O95" s="125" t="s">
        <v>61</v>
      </c>
      <c r="P95" s="125" t="s">
        <v>61</v>
      </c>
      <c r="Q95" s="129"/>
      <c r="R95" s="125" t="s">
        <v>61</v>
      </c>
      <c r="S95" s="125" t="s">
        <v>61</v>
      </c>
      <c r="T95" s="125" t="s">
        <v>61</v>
      </c>
      <c r="U95" s="129"/>
      <c r="V95" s="125" t="s">
        <v>61</v>
      </c>
      <c r="W95" s="125" t="s">
        <v>61</v>
      </c>
      <c r="X95" s="125" t="s">
        <v>61</v>
      </c>
      <c r="Y95" s="129"/>
      <c r="Z95" s="125" t="s">
        <v>61</v>
      </c>
      <c r="AA95" s="125" t="s">
        <v>61</v>
      </c>
      <c r="AB95" s="125" t="s">
        <v>61</v>
      </c>
    </row>
    <row r="96" spans="1:33" ht="15" customHeight="1" thickBot="1" x14ac:dyDescent="0.3">
      <c r="A96" s="122" t="s">
        <v>245</v>
      </c>
      <c r="B96" s="131" t="s">
        <v>61</v>
      </c>
      <c r="C96" s="131" t="s">
        <v>61</v>
      </c>
      <c r="D96" s="131" t="s">
        <v>61</v>
      </c>
      <c r="E96" s="132"/>
      <c r="F96" s="131" t="s">
        <v>61</v>
      </c>
      <c r="G96" s="131" t="s">
        <v>61</v>
      </c>
      <c r="H96" s="131" t="s">
        <v>61</v>
      </c>
      <c r="I96" s="132"/>
      <c r="J96" s="131" t="s">
        <v>61</v>
      </c>
      <c r="K96" s="131" t="s">
        <v>61</v>
      </c>
      <c r="L96" s="131" t="s">
        <v>61</v>
      </c>
      <c r="M96" s="132"/>
      <c r="N96" s="131" t="s">
        <v>61</v>
      </c>
      <c r="O96" s="131" t="s">
        <v>61</v>
      </c>
      <c r="P96" s="131" t="s">
        <v>61</v>
      </c>
      <c r="Q96" s="132"/>
      <c r="R96" s="131" t="s">
        <v>61</v>
      </c>
      <c r="S96" s="131" t="s">
        <v>61</v>
      </c>
      <c r="T96" s="131" t="s">
        <v>61</v>
      </c>
      <c r="U96" s="132"/>
      <c r="V96" s="131" t="s">
        <v>61</v>
      </c>
      <c r="W96" s="131" t="s">
        <v>61</v>
      </c>
      <c r="X96" s="131" t="s">
        <v>61</v>
      </c>
      <c r="Y96" s="132"/>
      <c r="Z96" s="131" t="s">
        <v>61</v>
      </c>
      <c r="AA96" s="131" t="s">
        <v>61</v>
      </c>
      <c r="AB96" s="131" t="s">
        <v>61</v>
      </c>
    </row>
    <row r="97" spans="1:28" ht="15" customHeight="1" x14ac:dyDescent="0.25">
      <c r="A97" s="341" t="s">
        <v>238</v>
      </c>
      <c r="B97" s="341"/>
      <c r="C97" s="341"/>
      <c r="D97" s="341"/>
      <c r="E97" s="341"/>
      <c r="F97" s="341"/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</row>
    <row r="98" spans="1:28" ht="15" customHeight="1" x14ac:dyDescent="0.25">
      <c r="A98" s="342" t="s">
        <v>224</v>
      </c>
      <c r="B98" s="342"/>
      <c r="C98" s="342"/>
      <c r="D98" s="342"/>
      <c r="E98" s="342"/>
      <c r="F98" s="342"/>
      <c r="G98" s="342"/>
      <c r="H98" s="342"/>
      <c r="I98" s="342"/>
      <c r="J98" s="342"/>
      <c r="K98" s="342"/>
      <c r="L98" s="342"/>
      <c r="M98" s="342"/>
      <c r="N98" s="342"/>
      <c r="O98" s="342"/>
      <c r="P98" s="342"/>
      <c r="Q98" s="342"/>
      <c r="R98" s="342"/>
      <c r="S98" s="342"/>
      <c r="T98" s="342"/>
      <c r="U98" s="342"/>
      <c r="V98" s="342"/>
      <c r="W98" s="342"/>
      <c r="X98" s="342"/>
      <c r="Y98" s="342"/>
      <c r="Z98" s="342"/>
      <c r="AA98" s="342"/>
      <c r="AB98" s="342"/>
    </row>
  </sheetData>
  <mergeCells count="36">
    <mergeCell ref="AE1:AF2"/>
    <mergeCell ref="AE51:AF52"/>
    <mergeCell ref="A10:AB10"/>
    <mergeCell ref="A29:AB29"/>
    <mergeCell ref="A47:AB47"/>
    <mergeCell ref="A48:AB48"/>
    <mergeCell ref="A51:AB51"/>
    <mergeCell ref="A52:AB52"/>
    <mergeCell ref="A1:AB1"/>
    <mergeCell ref="A2:AB2"/>
    <mergeCell ref="A3:AB3"/>
    <mergeCell ref="A4:AB4"/>
    <mergeCell ref="A5:AB5"/>
    <mergeCell ref="R7:T7"/>
    <mergeCell ref="V7:X7"/>
    <mergeCell ref="Z7:AB7"/>
    <mergeCell ref="A60:AB60"/>
    <mergeCell ref="A79:AB79"/>
    <mergeCell ref="A97:AB97"/>
    <mergeCell ref="A98:AB98"/>
    <mergeCell ref="A55:AB55"/>
    <mergeCell ref="A53:AB53"/>
    <mergeCell ref="A57:A58"/>
    <mergeCell ref="B57:D57"/>
    <mergeCell ref="F57:H57"/>
    <mergeCell ref="J57:L57"/>
    <mergeCell ref="N57:P57"/>
    <mergeCell ref="A54:AB54"/>
    <mergeCell ref="R57:T57"/>
    <mergeCell ref="V57:X57"/>
    <mergeCell ref="Z57:AB57"/>
    <mergeCell ref="A7:A8"/>
    <mergeCell ref="B7:D7"/>
    <mergeCell ref="F7:H7"/>
    <mergeCell ref="J7:L7"/>
    <mergeCell ref="N7:P7"/>
  </mergeCells>
  <hyperlinks>
    <hyperlink ref="AE51" r:id="rId1" location="INDICE!A1"/>
    <hyperlink ref="AE51:AF52" location="INDICE!A1" display="INDICE"/>
    <hyperlink ref="AE1" r:id="rId2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6" orientation="landscape" r:id="rId3"/>
  <headerFooter alignWithMargins="0"/>
  <rowBreaks count="1" manualBreakCount="1">
    <brk id="50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84"/>
  <sheetViews>
    <sheetView showGridLines="0" zoomScaleNormal="100" zoomScaleSheetLayoutView="100" workbookViewId="0">
      <selection activeCell="W45" sqref="W45:X46"/>
    </sheetView>
  </sheetViews>
  <sheetFormatPr baseColWidth="10" defaultRowHeight="15" customHeight="1" x14ac:dyDescent="0.25"/>
  <cols>
    <col min="1" max="1" width="17.7109375" style="123" customWidth="1"/>
    <col min="2" max="4" width="7.7109375" style="123" customWidth="1"/>
    <col min="5" max="5" width="1.42578125" style="123" customWidth="1"/>
    <col min="6" max="8" width="7.140625" style="123" customWidth="1"/>
    <col min="9" max="9" width="1.42578125" style="123" customWidth="1"/>
    <col min="10" max="12" width="7.140625" style="123" customWidth="1"/>
    <col min="13" max="13" width="1.85546875" style="123" customWidth="1"/>
    <col min="14" max="16" width="7.140625" style="123" customWidth="1"/>
    <col min="17" max="17" width="1.5703125" style="123" customWidth="1"/>
    <col min="18" max="20" width="7.28515625" style="123" customWidth="1"/>
    <col min="21" max="21" width="1.140625" style="123" customWidth="1"/>
    <col min="22" max="24" width="7.28515625" style="123" customWidth="1"/>
    <col min="25" max="25" width="1.42578125" style="123" customWidth="1"/>
    <col min="26" max="28" width="7.28515625" style="123" customWidth="1"/>
    <col min="29" max="33" width="7.7109375" style="107" customWidth="1"/>
    <col min="34" max="256" width="11.42578125" style="107"/>
    <col min="257" max="257" width="17.7109375" style="107" customWidth="1"/>
    <col min="258" max="260" width="7.42578125" style="107" bestFit="1" customWidth="1"/>
    <col min="261" max="261" width="1.42578125" style="107" customWidth="1"/>
    <col min="262" max="264" width="7.28515625" style="107" customWidth="1"/>
    <col min="265" max="265" width="1.42578125" style="107" customWidth="1"/>
    <col min="266" max="268" width="7.28515625" style="107" customWidth="1"/>
    <col min="269" max="269" width="1.85546875" style="107" customWidth="1"/>
    <col min="270" max="272" width="7.28515625" style="107" customWidth="1"/>
    <col min="273" max="273" width="1.5703125" style="107" customWidth="1"/>
    <col min="274" max="276" width="7.28515625" style="107" customWidth="1"/>
    <col min="277" max="277" width="1.140625" style="107" customWidth="1"/>
    <col min="278" max="280" width="7.28515625" style="107" customWidth="1"/>
    <col min="281" max="281" width="1.42578125" style="107" customWidth="1"/>
    <col min="282" max="284" width="7.28515625" style="107" customWidth="1"/>
    <col min="285" max="512" width="11.42578125" style="107"/>
    <col min="513" max="513" width="17.7109375" style="107" customWidth="1"/>
    <col min="514" max="516" width="7.42578125" style="107" bestFit="1" customWidth="1"/>
    <col min="517" max="517" width="1.42578125" style="107" customWidth="1"/>
    <col min="518" max="520" width="7.28515625" style="107" customWidth="1"/>
    <col min="521" max="521" width="1.42578125" style="107" customWidth="1"/>
    <col min="522" max="524" width="7.28515625" style="107" customWidth="1"/>
    <col min="525" max="525" width="1.85546875" style="107" customWidth="1"/>
    <col min="526" max="528" width="7.28515625" style="107" customWidth="1"/>
    <col min="529" max="529" width="1.5703125" style="107" customWidth="1"/>
    <col min="530" max="532" width="7.28515625" style="107" customWidth="1"/>
    <col min="533" max="533" width="1.140625" style="107" customWidth="1"/>
    <col min="534" max="536" width="7.28515625" style="107" customWidth="1"/>
    <col min="537" max="537" width="1.42578125" style="107" customWidth="1"/>
    <col min="538" max="540" width="7.28515625" style="107" customWidth="1"/>
    <col min="541" max="768" width="11.42578125" style="107"/>
    <col min="769" max="769" width="17.7109375" style="107" customWidth="1"/>
    <col min="770" max="772" width="7.42578125" style="107" bestFit="1" customWidth="1"/>
    <col min="773" max="773" width="1.42578125" style="107" customWidth="1"/>
    <col min="774" max="776" width="7.28515625" style="107" customWidth="1"/>
    <col min="777" max="777" width="1.42578125" style="107" customWidth="1"/>
    <col min="778" max="780" width="7.28515625" style="107" customWidth="1"/>
    <col min="781" max="781" width="1.85546875" style="107" customWidth="1"/>
    <col min="782" max="784" width="7.28515625" style="107" customWidth="1"/>
    <col min="785" max="785" width="1.5703125" style="107" customWidth="1"/>
    <col min="786" max="788" width="7.28515625" style="107" customWidth="1"/>
    <col min="789" max="789" width="1.140625" style="107" customWidth="1"/>
    <col min="790" max="792" width="7.28515625" style="107" customWidth="1"/>
    <col min="793" max="793" width="1.42578125" style="107" customWidth="1"/>
    <col min="794" max="796" width="7.28515625" style="107" customWidth="1"/>
    <col min="797" max="1024" width="11.42578125" style="107"/>
    <col min="1025" max="1025" width="17.7109375" style="107" customWidth="1"/>
    <col min="1026" max="1028" width="7.42578125" style="107" bestFit="1" customWidth="1"/>
    <col min="1029" max="1029" width="1.42578125" style="107" customWidth="1"/>
    <col min="1030" max="1032" width="7.28515625" style="107" customWidth="1"/>
    <col min="1033" max="1033" width="1.42578125" style="107" customWidth="1"/>
    <col min="1034" max="1036" width="7.28515625" style="107" customWidth="1"/>
    <col min="1037" max="1037" width="1.85546875" style="107" customWidth="1"/>
    <col min="1038" max="1040" width="7.28515625" style="107" customWidth="1"/>
    <col min="1041" max="1041" width="1.5703125" style="107" customWidth="1"/>
    <col min="1042" max="1044" width="7.28515625" style="107" customWidth="1"/>
    <col min="1045" max="1045" width="1.140625" style="107" customWidth="1"/>
    <col min="1046" max="1048" width="7.28515625" style="107" customWidth="1"/>
    <col min="1049" max="1049" width="1.42578125" style="107" customWidth="1"/>
    <col min="1050" max="1052" width="7.28515625" style="107" customWidth="1"/>
    <col min="1053" max="1280" width="11.42578125" style="107"/>
    <col min="1281" max="1281" width="17.7109375" style="107" customWidth="1"/>
    <col min="1282" max="1284" width="7.42578125" style="107" bestFit="1" customWidth="1"/>
    <col min="1285" max="1285" width="1.42578125" style="107" customWidth="1"/>
    <col min="1286" max="1288" width="7.28515625" style="107" customWidth="1"/>
    <col min="1289" max="1289" width="1.42578125" style="107" customWidth="1"/>
    <col min="1290" max="1292" width="7.28515625" style="107" customWidth="1"/>
    <col min="1293" max="1293" width="1.85546875" style="107" customWidth="1"/>
    <col min="1294" max="1296" width="7.28515625" style="107" customWidth="1"/>
    <col min="1297" max="1297" width="1.5703125" style="107" customWidth="1"/>
    <col min="1298" max="1300" width="7.28515625" style="107" customWidth="1"/>
    <col min="1301" max="1301" width="1.140625" style="107" customWidth="1"/>
    <col min="1302" max="1304" width="7.28515625" style="107" customWidth="1"/>
    <col min="1305" max="1305" width="1.42578125" style="107" customWidth="1"/>
    <col min="1306" max="1308" width="7.28515625" style="107" customWidth="1"/>
    <col min="1309" max="1536" width="11.42578125" style="107"/>
    <col min="1537" max="1537" width="17.7109375" style="107" customWidth="1"/>
    <col min="1538" max="1540" width="7.42578125" style="107" bestFit="1" customWidth="1"/>
    <col min="1541" max="1541" width="1.42578125" style="107" customWidth="1"/>
    <col min="1542" max="1544" width="7.28515625" style="107" customWidth="1"/>
    <col min="1545" max="1545" width="1.42578125" style="107" customWidth="1"/>
    <col min="1546" max="1548" width="7.28515625" style="107" customWidth="1"/>
    <col min="1549" max="1549" width="1.85546875" style="107" customWidth="1"/>
    <col min="1550" max="1552" width="7.28515625" style="107" customWidth="1"/>
    <col min="1553" max="1553" width="1.5703125" style="107" customWidth="1"/>
    <col min="1554" max="1556" width="7.28515625" style="107" customWidth="1"/>
    <col min="1557" max="1557" width="1.140625" style="107" customWidth="1"/>
    <col min="1558" max="1560" width="7.28515625" style="107" customWidth="1"/>
    <col min="1561" max="1561" width="1.42578125" style="107" customWidth="1"/>
    <col min="1562" max="1564" width="7.28515625" style="107" customWidth="1"/>
    <col min="1565" max="1792" width="11.42578125" style="107"/>
    <col min="1793" max="1793" width="17.7109375" style="107" customWidth="1"/>
    <col min="1794" max="1796" width="7.42578125" style="107" bestFit="1" customWidth="1"/>
    <col min="1797" max="1797" width="1.42578125" style="107" customWidth="1"/>
    <col min="1798" max="1800" width="7.28515625" style="107" customWidth="1"/>
    <col min="1801" max="1801" width="1.42578125" style="107" customWidth="1"/>
    <col min="1802" max="1804" width="7.28515625" style="107" customWidth="1"/>
    <col min="1805" max="1805" width="1.85546875" style="107" customWidth="1"/>
    <col min="1806" max="1808" width="7.28515625" style="107" customWidth="1"/>
    <col min="1809" max="1809" width="1.5703125" style="107" customWidth="1"/>
    <col min="1810" max="1812" width="7.28515625" style="107" customWidth="1"/>
    <col min="1813" max="1813" width="1.140625" style="107" customWidth="1"/>
    <col min="1814" max="1816" width="7.28515625" style="107" customWidth="1"/>
    <col min="1817" max="1817" width="1.42578125" style="107" customWidth="1"/>
    <col min="1818" max="1820" width="7.28515625" style="107" customWidth="1"/>
    <col min="1821" max="2048" width="11.42578125" style="107"/>
    <col min="2049" max="2049" width="17.7109375" style="107" customWidth="1"/>
    <col min="2050" max="2052" width="7.42578125" style="107" bestFit="1" customWidth="1"/>
    <col min="2053" max="2053" width="1.42578125" style="107" customWidth="1"/>
    <col min="2054" max="2056" width="7.28515625" style="107" customWidth="1"/>
    <col min="2057" max="2057" width="1.42578125" style="107" customWidth="1"/>
    <col min="2058" max="2060" width="7.28515625" style="107" customWidth="1"/>
    <col min="2061" max="2061" width="1.85546875" style="107" customWidth="1"/>
    <col min="2062" max="2064" width="7.28515625" style="107" customWidth="1"/>
    <col min="2065" max="2065" width="1.5703125" style="107" customWidth="1"/>
    <col min="2066" max="2068" width="7.28515625" style="107" customWidth="1"/>
    <col min="2069" max="2069" width="1.140625" style="107" customWidth="1"/>
    <col min="2070" max="2072" width="7.28515625" style="107" customWidth="1"/>
    <col min="2073" max="2073" width="1.42578125" style="107" customWidth="1"/>
    <col min="2074" max="2076" width="7.28515625" style="107" customWidth="1"/>
    <col min="2077" max="2304" width="11.42578125" style="107"/>
    <col min="2305" max="2305" width="17.7109375" style="107" customWidth="1"/>
    <col min="2306" max="2308" width="7.42578125" style="107" bestFit="1" customWidth="1"/>
    <col min="2309" max="2309" width="1.42578125" style="107" customWidth="1"/>
    <col min="2310" max="2312" width="7.28515625" style="107" customWidth="1"/>
    <col min="2313" max="2313" width="1.42578125" style="107" customWidth="1"/>
    <col min="2314" max="2316" width="7.28515625" style="107" customWidth="1"/>
    <col min="2317" max="2317" width="1.85546875" style="107" customWidth="1"/>
    <col min="2318" max="2320" width="7.28515625" style="107" customWidth="1"/>
    <col min="2321" max="2321" width="1.5703125" style="107" customWidth="1"/>
    <col min="2322" max="2324" width="7.28515625" style="107" customWidth="1"/>
    <col min="2325" max="2325" width="1.140625" style="107" customWidth="1"/>
    <col min="2326" max="2328" width="7.28515625" style="107" customWidth="1"/>
    <col min="2329" max="2329" width="1.42578125" style="107" customWidth="1"/>
    <col min="2330" max="2332" width="7.28515625" style="107" customWidth="1"/>
    <col min="2333" max="2560" width="11.42578125" style="107"/>
    <col min="2561" max="2561" width="17.7109375" style="107" customWidth="1"/>
    <col min="2562" max="2564" width="7.42578125" style="107" bestFit="1" customWidth="1"/>
    <col min="2565" max="2565" width="1.42578125" style="107" customWidth="1"/>
    <col min="2566" max="2568" width="7.28515625" style="107" customWidth="1"/>
    <col min="2569" max="2569" width="1.42578125" style="107" customWidth="1"/>
    <col min="2570" max="2572" width="7.28515625" style="107" customWidth="1"/>
    <col min="2573" max="2573" width="1.85546875" style="107" customWidth="1"/>
    <col min="2574" max="2576" width="7.28515625" style="107" customWidth="1"/>
    <col min="2577" max="2577" width="1.5703125" style="107" customWidth="1"/>
    <col min="2578" max="2580" width="7.28515625" style="107" customWidth="1"/>
    <col min="2581" max="2581" width="1.140625" style="107" customWidth="1"/>
    <col min="2582" max="2584" width="7.28515625" style="107" customWidth="1"/>
    <col min="2585" max="2585" width="1.42578125" style="107" customWidth="1"/>
    <col min="2586" max="2588" width="7.28515625" style="107" customWidth="1"/>
    <col min="2589" max="2816" width="11.42578125" style="107"/>
    <col min="2817" max="2817" width="17.7109375" style="107" customWidth="1"/>
    <col min="2818" max="2820" width="7.42578125" style="107" bestFit="1" customWidth="1"/>
    <col min="2821" max="2821" width="1.42578125" style="107" customWidth="1"/>
    <col min="2822" max="2824" width="7.28515625" style="107" customWidth="1"/>
    <col min="2825" max="2825" width="1.42578125" style="107" customWidth="1"/>
    <col min="2826" max="2828" width="7.28515625" style="107" customWidth="1"/>
    <col min="2829" max="2829" width="1.85546875" style="107" customWidth="1"/>
    <col min="2830" max="2832" width="7.28515625" style="107" customWidth="1"/>
    <col min="2833" max="2833" width="1.5703125" style="107" customWidth="1"/>
    <col min="2834" max="2836" width="7.28515625" style="107" customWidth="1"/>
    <col min="2837" max="2837" width="1.140625" style="107" customWidth="1"/>
    <col min="2838" max="2840" width="7.28515625" style="107" customWidth="1"/>
    <col min="2841" max="2841" width="1.42578125" style="107" customWidth="1"/>
    <col min="2842" max="2844" width="7.28515625" style="107" customWidth="1"/>
    <col min="2845" max="3072" width="11.42578125" style="107"/>
    <col min="3073" max="3073" width="17.7109375" style="107" customWidth="1"/>
    <col min="3074" max="3076" width="7.42578125" style="107" bestFit="1" customWidth="1"/>
    <col min="3077" max="3077" width="1.42578125" style="107" customWidth="1"/>
    <col min="3078" max="3080" width="7.28515625" style="107" customWidth="1"/>
    <col min="3081" max="3081" width="1.42578125" style="107" customWidth="1"/>
    <col min="3082" max="3084" width="7.28515625" style="107" customWidth="1"/>
    <col min="3085" max="3085" width="1.85546875" style="107" customWidth="1"/>
    <col min="3086" max="3088" width="7.28515625" style="107" customWidth="1"/>
    <col min="3089" max="3089" width="1.5703125" style="107" customWidth="1"/>
    <col min="3090" max="3092" width="7.28515625" style="107" customWidth="1"/>
    <col min="3093" max="3093" width="1.140625" style="107" customWidth="1"/>
    <col min="3094" max="3096" width="7.28515625" style="107" customWidth="1"/>
    <col min="3097" max="3097" width="1.42578125" style="107" customWidth="1"/>
    <col min="3098" max="3100" width="7.28515625" style="107" customWidth="1"/>
    <col min="3101" max="3328" width="11.42578125" style="107"/>
    <col min="3329" max="3329" width="17.7109375" style="107" customWidth="1"/>
    <col min="3330" max="3332" width="7.42578125" style="107" bestFit="1" customWidth="1"/>
    <col min="3333" max="3333" width="1.42578125" style="107" customWidth="1"/>
    <col min="3334" max="3336" width="7.28515625" style="107" customWidth="1"/>
    <col min="3337" max="3337" width="1.42578125" style="107" customWidth="1"/>
    <col min="3338" max="3340" width="7.28515625" style="107" customWidth="1"/>
    <col min="3341" max="3341" width="1.85546875" style="107" customWidth="1"/>
    <col min="3342" max="3344" width="7.28515625" style="107" customWidth="1"/>
    <col min="3345" max="3345" width="1.5703125" style="107" customWidth="1"/>
    <col min="3346" max="3348" width="7.28515625" style="107" customWidth="1"/>
    <col min="3349" max="3349" width="1.140625" style="107" customWidth="1"/>
    <col min="3350" max="3352" width="7.28515625" style="107" customWidth="1"/>
    <col min="3353" max="3353" width="1.42578125" style="107" customWidth="1"/>
    <col min="3354" max="3356" width="7.28515625" style="107" customWidth="1"/>
    <col min="3357" max="3584" width="11.42578125" style="107"/>
    <col min="3585" max="3585" width="17.7109375" style="107" customWidth="1"/>
    <col min="3586" max="3588" width="7.42578125" style="107" bestFit="1" customWidth="1"/>
    <col min="3589" max="3589" width="1.42578125" style="107" customWidth="1"/>
    <col min="3590" max="3592" width="7.28515625" style="107" customWidth="1"/>
    <col min="3593" max="3593" width="1.42578125" style="107" customWidth="1"/>
    <col min="3594" max="3596" width="7.28515625" style="107" customWidth="1"/>
    <col min="3597" max="3597" width="1.85546875" style="107" customWidth="1"/>
    <col min="3598" max="3600" width="7.28515625" style="107" customWidth="1"/>
    <col min="3601" max="3601" width="1.5703125" style="107" customWidth="1"/>
    <col min="3602" max="3604" width="7.28515625" style="107" customWidth="1"/>
    <col min="3605" max="3605" width="1.140625" style="107" customWidth="1"/>
    <col min="3606" max="3608" width="7.28515625" style="107" customWidth="1"/>
    <col min="3609" max="3609" width="1.42578125" style="107" customWidth="1"/>
    <col min="3610" max="3612" width="7.28515625" style="107" customWidth="1"/>
    <col min="3613" max="3840" width="11.42578125" style="107"/>
    <col min="3841" max="3841" width="17.7109375" style="107" customWidth="1"/>
    <col min="3842" max="3844" width="7.42578125" style="107" bestFit="1" customWidth="1"/>
    <col min="3845" max="3845" width="1.42578125" style="107" customWidth="1"/>
    <col min="3846" max="3848" width="7.28515625" style="107" customWidth="1"/>
    <col min="3849" max="3849" width="1.42578125" style="107" customWidth="1"/>
    <col min="3850" max="3852" width="7.28515625" style="107" customWidth="1"/>
    <col min="3853" max="3853" width="1.85546875" style="107" customWidth="1"/>
    <col min="3854" max="3856" width="7.28515625" style="107" customWidth="1"/>
    <col min="3857" max="3857" width="1.5703125" style="107" customWidth="1"/>
    <col min="3858" max="3860" width="7.28515625" style="107" customWidth="1"/>
    <col min="3861" max="3861" width="1.140625" style="107" customWidth="1"/>
    <col min="3862" max="3864" width="7.28515625" style="107" customWidth="1"/>
    <col min="3865" max="3865" width="1.42578125" style="107" customWidth="1"/>
    <col min="3866" max="3868" width="7.28515625" style="107" customWidth="1"/>
    <col min="3869" max="4096" width="11.42578125" style="107"/>
    <col min="4097" max="4097" width="17.7109375" style="107" customWidth="1"/>
    <col min="4098" max="4100" width="7.42578125" style="107" bestFit="1" customWidth="1"/>
    <col min="4101" max="4101" width="1.42578125" style="107" customWidth="1"/>
    <col min="4102" max="4104" width="7.28515625" style="107" customWidth="1"/>
    <col min="4105" max="4105" width="1.42578125" style="107" customWidth="1"/>
    <col min="4106" max="4108" width="7.28515625" style="107" customWidth="1"/>
    <col min="4109" max="4109" width="1.85546875" style="107" customWidth="1"/>
    <col min="4110" max="4112" width="7.28515625" style="107" customWidth="1"/>
    <col min="4113" max="4113" width="1.5703125" style="107" customWidth="1"/>
    <col min="4114" max="4116" width="7.28515625" style="107" customWidth="1"/>
    <col min="4117" max="4117" width="1.140625" style="107" customWidth="1"/>
    <col min="4118" max="4120" width="7.28515625" style="107" customWidth="1"/>
    <col min="4121" max="4121" width="1.42578125" style="107" customWidth="1"/>
    <col min="4122" max="4124" width="7.28515625" style="107" customWidth="1"/>
    <col min="4125" max="4352" width="11.42578125" style="107"/>
    <col min="4353" max="4353" width="17.7109375" style="107" customWidth="1"/>
    <col min="4354" max="4356" width="7.42578125" style="107" bestFit="1" customWidth="1"/>
    <col min="4357" max="4357" width="1.42578125" style="107" customWidth="1"/>
    <col min="4358" max="4360" width="7.28515625" style="107" customWidth="1"/>
    <col min="4361" max="4361" width="1.42578125" style="107" customWidth="1"/>
    <col min="4362" max="4364" width="7.28515625" style="107" customWidth="1"/>
    <col min="4365" max="4365" width="1.85546875" style="107" customWidth="1"/>
    <col min="4366" max="4368" width="7.28515625" style="107" customWidth="1"/>
    <col min="4369" max="4369" width="1.5703125" style="107" customWidth="1"/>
    <col min="4370" max="4372" width="7.28515625" style="107" customWidth="1"/>
    <col min="4373" max="4373" width="1.140625" style="107" customWidth="1"/>
    <col min="4374" max="4376" width="7.28515625" style="107" customWidth="1"/>
    <col min="4377" max="4377" width="1.42578125" style="107" customWidth="1"/>
    <col min="4378" max="4380" width="7.28515625" style="107" customWidth="1"/>
    <col min="4381" max="4608" width="11.42578125" style="107"/>
    <col min="4609" max="4609" width="17.7109375" style="107" customWidth="1"/>
    <col min="4610" max="4612" width="7.42578125" style="107" bestFit="1" customWidth="1"/>
    <col min="4613" max="4613" width="1.42578125" style="107" customWidth="1"/>
    <col min="4614" max="4616" width="7.28515625" style="107" customWidth="1"/>
    <col min="4617" max="4617" width="1.42578125" style="107" customWidth="1"/>
    <col min="4618" max="4620" width="7.28515625" style="107" customWidth="1"/>
    <col min="4621" max="4621" width="1.85546875" style="107" customWidth="1"/>
    <col min="4622" max="4624" width="7.28515625" style="107" customWidth="1"/>
    <col min="4625" max="4625" width="1.5703125" style="107" customWidth="1"/>
    <col min="4626" max="4628" width="7.28515625" style="107" customWidth="1"/>
    <col min="4629" max="4629" width="1.140625" style="107" customWidth="1"/>
    <col min="4630" max="4632" width="7.28515625" style="107" customWidth="1"/>
    <col min="4633" max="4633" width="1.42578125" style="107" customWidth="1"/>
    <col min="4634" max="4636" width="7.28515625" style="107" customWidth="1"/>
    <col min="4637" max="4864" width="11.42578125" style="107"/>
    <col min="4865" max="4865" width="17.7109375" style="107" customWidth="1"/>
    <col min="4866" max="4868" width="7.42578125" style="107" bestFit="1" customWidth="1"/>
    <col min="4869" max="4869" width="1.42578125" style="107" customWidth="1"/>
    <col min="4870" max="4872" width="7.28515625" style="107" customWidth="1"/>
    <col min="4873" max="4873" width="1.42578125" style="107" customWidth="1"/>
    <col min="4874" max="4876" width="7.28515625" style="107" customWidth="1"/>
    <col min="4877" max="4877" width="1.85546875" style="107" customWidth="1"/>
    <col min="4878" max="4880" width="7.28515625" style="107" customWidth="1"/>
    <col min="4881" max="4881" width="1.5703125" style="107" customWidth="1"/>
    <col min="4882" max="4884" width="7.28515625" style="107" customWidth="1"/>
    <col min="4885" max="4885" width="1.140625" style="107" customWidth="1"/>
    <col min="4886" max="4888" width="7.28515625" style="107" customWidth="1"/>
    <col min="4889" max="4889" width="1.42578125" style="107" customWidth="1"/>
    <col min="4890" max="4892" width="7.28515625" style="107" customWidth="1"/>
    <col min="4893" max="5120" width="11.42578125" style="107"/>
    <col min="5121" max="5121" width="17.7109375" style="107" customWidth="1"/>
    <col min="5122" max="5124" width="7.42578125" style="107" bestFit="1" customWidth="1"/>
    <col min="5125" max="5125" width="1.42578125" style="107" customWidth="1"/>
    <col min="5126" max="5128" width="7.28515625" style="107" customWidth="1"/>
    <col min="5129" max="5129" width="1.42578125" style="107" customWidth="1"/>
    <col min="5130" max="5132" width="7.28515625" style="107" customWidth="1"/>
    <col min="5133" max="5133" width="1.85546875" style="107" customWidth="1"/>
    <col min="5134" max="5136" width="7.28515625" style="107" customWidth="1"/>
    <col min="5137" max="5137" width="1.5703125" style="107" customWidth="1"/>
    <col min="5138" max="5140" width="7.28515625" style="107" customWidth="1"/>
    <col min="5141" max="5141" width="1.140625" style="107" customWidth="1"/>
    <col min="5142" max="5144" width="7.28515625" style="107" customWidth="1"/>
    <col min="5145" max="5145" width="1.42578125" style="107" customWidth="1"/>
    <col min="5146" max="5148" width="7.28515625" style="107" customWidth="1"/>
    <col min="5149" max="5376" width="11.42578125" style="107"/>
    <col min="5377" max="5377" width="17.7109375" style="107" customWidth="1"/>
    <col min="5378" max="5380" width="7.42578125" style="107" bestFit="1" customWidth="1"/>
    <col min="5381" max="5381" width="1.42578125" style="107" customWidth="1"/>
    <col min="5382" max="5384" width="7.28515625" style="107" customWidth="1"/>
    <col min="5385" max="5385" width="1.42578125" style="107" customWidth="1"/>
    <col min="5386" max="5388" width="7.28515625" style="107" customWidth="1"/>
    <col min="5389" max="5389" width="1.85546875" style="107" customWidth="1"/>
    <col min="5390" max="5392" width="7.28515625" style="107" customWidth="1"/>
    <col min="5393" max="5393" width="1.5703125" style="107" customWidth="1"/>
    <col min="5394" max="5396" width="7.28515625" style="107" customWidth="1"/>
    <col min="5397" max="5397" width="1.140625" style="107" customWidth="1"/>
    <col min="5398" max="5400" width="7.28515625" style="107" customWidth="1"/>
    <col min="5401" max="5401" width="1.42578125" style="107" customWidth="1"/>
    <col min="5402" max="5404" width="7.28515625" style="107" customWidth="1"/>
    <col min="5405" max="5632" width="11.42578125" style="107"/>
    <col min="5633" max="5633" width="17.7109375" style="107" customWidth="1"/>
    <col min="5634" max="5636" width="7.42578125" style="107" bestFit="1" customWidth="1"/>
    <col min="5637" max="5637" width="1.42578125" style="107" customWidth="1"/>
    <col min="5638" max="5640" width="7.28515625" style="107" customWidth="1"/>
    <col min="5641" max="5641" width="1.42578125" style="107" customWidth="1"/>
    <col min="5642" max="5644" width="7.28515625" style="107" customWidth="1"/>
    <col min="5645" max="5645" width="1.85546875" style="107" customWidth="1"/>
    <col min="5646" max="5648" width="7.28515625" style="107" customWidth="1"/>
    <col min="5649" max="5649" width="1.5703125" style="107" customWidth="1"/>
    <col min="5650" max="5652" width="7.28515625" style="107" customWidth="1"/>
    <col min="5653" max="5653" width="1.140625" style="107" customWidth="1"/>
    <col min="5654" max="5656" width="7.28515625" style="107" customWidth="1"/>
    <col min="5657" max="5657" width="1.42578125" style="107" customWidth="1"/>
    <col min="5658" max="5660" width="7.28515625" style="107" customWidth="1"/>
    <col min="5661" max="5888" width="11.42578125" style="107"/>
    <col min="5889" max="5889" width="17.7109375" style="107" customWidth="1"/>
    <col min="5890" max="5892" width="7.42578125" style="107" bestFit="1" customWidth="1"/>
    <col min="5893" max="5893" width="1.42578125" style="107" customWidth="1"/>
    <col min="5894" max="5896" width="7.28515625" style="107" customWidth="1"/>
    <col min="5897" max="5897" width="1.42578125" style="107" customWidth="1"/>
    <col min="5898" max="5900" width="7.28515625" style="107" customWidth="1"/>
    <col min="5901" max="5901" width="1.85546875" style="107" customWidth="1"/>
    <col min="5902" max="5904" width="7.28515625" style="107" customWidth="1"/>
    <col min="5905" max="5905" width="1.5703125" style="107" customWidth="1"/>
    <col min="5906" max="5908" width="7.28515625" style="107" customWidth="1"/>
    <col min="5909" max="5909" width="1.140625" style="107" customWidth="1"/>
    <col min="5910" max="5912" width="7.28515625" style="107" customWidth="1"/>
    <col min="5913" max="5913" width="1.42578125" style="107" customWidth="1"/>
    <col min="5914" max="5916" width="7.28515625" style="107" customWidth="1"/>
    <col min="5917" max="6144" width="11.42578125" style="107"/>
    <col min="6145" max="6145" width="17.7109375" style="107" customWidth="1"/>
    <col min="6146" max="6148" width="7.42578125" style="107" bestFit="1" customWidth="1"/>
    <col min="6149" max="6149" width="1.42578125" style="107" customWidth="1"/>
    <col min="6150" max="6152" width="7.28515625" style="107" customWidth="1"/>
    <col min="6153" max="6153" width="1.42578125" style="107" customWidth="1"/>
    <col min="6154" max="6156" width="7.28515625" style="107" customWidth="1"/>
    <col min="6157" max="6157" width="1.85546875" style="107" customWidth="1"/>
    <col min="6158" max="6160" width="7.28515625" style="107" customWidth="1"/>
    <col min="6161" max="6161" width="1.5703125" style="107" customWidth="1"/>
    <col min="6162" max="6164" width="7.28515625" style="107" customWidth="1"/>
    <col min="6165" max="6165" width="1.140625" style="107" customWidth="1"/>
    <col min="6166" max="6168" width="7.28515625" style="107" customWidth="1"/>
    <col min="6169" max="6169" width="1.42578125" style="107" customWidth="1"/>
    <col min="6170" max="6172" width="7.28515625" style="107" customWidth="1"/>
    <col min="6173" max="6400" width="11.42578125" style="107"/>
    <col min="6401" max="6401" width="17.7109375" style="107" customWidth="1"/>
    <col min="6402" max="6404" width="7.42578125" style="107" bestFit="1" customWidth="1"/>
    <col min="6405" max="6405" width="1.42578125" style="107" customWidth="1"/>
    <col min="6406" max="6408" width="7.28515625" style="107" customWidth="1"/>
    <col min="6409" max="6409" width="1.42578125" style="107" customWidth="1"/>
    <col min="6410" max="6412" width="7.28515625" style="107" customWidth="1"/>
    <col min="6413" max="6413" width="1.85546875" style="107" customWidth="1"/>
    <col min="6414" max="6416" width="7.28515625" style="107" customWidth="1"/>
    <col min="6417" max="6417" width="1.5703125" style="107" customWidth="1"/>
    <col min="6418" max="6420" width="7.28515625" style="107" customWidth="1"/>
    <col min="6421" max="6421" width="1.140625" style="107" customWidth="1"/>
    <col min="6422" max="6424" width="7.28515625" style="107" customWidth="1"/>
    <col min="6425" max="6425" width="1.42578125" style="107" customWidth="1"/>
    <col min="6426" max="6428" width="7.28515625" style="107" customWidth="1"/>
    <col min="6429" max="6656" width="11.42578125" style="107"/>
    <col min="6657" max="6657" width="17.7109375" style="107" customWidth="1"/>
    <col min="6658" max="6660" width="7.42578125" style="107" bestFit="1" customWidth="1"/>
    <col min="6661" max="6661" width="1.42578125" style="107" customWidth="1"/>
    <col min="6662" max="6664" width="7.28515625" style="107" customWidth="1"/>
    <col min="6665" max="6665" width="1.42578125" style="107" customWidth="1"/>
    <col min="6666" max="6668" width="7.28515625" style="107" customWidth="1"/>
    <col min="6669" max="6669" width="1.85546875" style="107" customWidth="1"/>
    <col min="6670" max="6672" width="7.28515625" style="107" customWidth="1"/>
    <col min="6673" max="6673" width="1.5703125" style="107" customWidth="1"/>
    <col min="6674" max="6676" width="7.28515625" style="107" customWidth="1"/>
    <col min="6677" max="6677" width="1.140625" style="107" customWidth="1"/>
    <col min="6678" max="6680" width="7.28515625" style="107" customWidth="1"/>
    <col min="6681" max="6681" width="1.42578125" style="107" customWidth="1"/>
    <col min="6682" max="6684" width="7.28515625" style="107" customWidth="1"/>
    <col min="6685" max="6912" width="11.42578125" style="107"/>
    <col min="6913" max="6913" width="17.7109375" style="107" customWidth="1"/>
    <col min="6914" max="6916" width="7.42578125" style="107" bestFit="1" customWidth="1"/>
    <col min="6917" max="6917" width="1.42578125" style="107" customWidth="1"/>
    <col min="6918" max="6920" width="7.28515625" style="107" customWidth="1"/>
    <col min="6921" max="6921" width="1.42578125" style="107" customWidth="1"/>
    <col min="6922" max="6924" width="7.28515625" style="107" customWidth="1"/>
    <col min="6925" max="6925" width="1.85546875" style="107" customWidth="1"/>
    <col min="6926" max="6928" width="7.28515625" style="107" customWidth="1"/>
    <col min="6929" max="6929" width="1.5703125" style="107" customWidth="1"/>
    <col min="6930" max="6932" width="7.28515625" style="107" customWidth="1"/>
    <col min="6933" max="6933" width="1.140625" style="107" customWidth="1"/>
    <col min="6934" max="6936" width="7.28515625" style="107" customWidth="1"/>
    <col min="6937" max="6937" width="1.42578125" style="107" customWidth="1"/>
    <col min="6938" max="6940" width="7.28515625" style="107" customWidth="1"/>
    <col min="6941" max="7168" width="11.42578125" style="107"/>
    <col min="7169" max="7169" width="17.7109375" style="107" customWidth="1"/>
    <col min="7170" max="7172" width="7.42578125" style="107" bestFit="1" customWidth="1"/>
    <col min="7173" max="7173" width="1.42578125" style="107" customWidth="1"/>
    <col min="7174" max="7176" width="7.28515625" style="107" customWidth="1"/>
    <col min="7177" max="7177" width="1.42578125" style="107" customWidth="1"/>
    <col min="7178" max="7180" width="7.28515625" style="107" customWidth="1"/>
    <col min="7181" max="7181" width="1.85546875" style="107" customWidth="1"/>
    <col min="7182" max="7184" width="7.28515625" style="107" customWidth="1"/>
    <col min="7185" max="7185" width="1.5703125" style="107" customWidth="1"/>
    <col min="7186" max="7188" width="7.28515625" style="107" customWidth="1"/>
    <col min="7189" max="7189" width="1.140625" style="107" customWidth="1"/>
    <col min="7190" max="7192" width="7.28515625" style="107" customWidth="1"/>
    <col min="7193" max="7193" width="1.42578125" style="107" customWidth="1"/>
    <col min="7194" max="7196" width="7.28515625" style="107" customWidth="1"/>
    <col min="7197" max="7424" width="11.42578125" style="107"/>
    <col min="7425" max="7425" width="17.7109375" style="107" customWidth="1"/>
    <col min="7426" max="7428" width="7.42578125" style="107" bestFit="1" customWidth="1"/>
    <col min="7429" max="7429" width="1.42578125" style="107" customWidth="1"/>
    <col min="7430" max="7432" width="7.28515625" style="107" customWidth="1"/>
    <col min="7433" max="7433" width="1.42578125" style="107" customWidth="1"/>
    <col min="7434" max="7436" width="7.28515625" style="107" customWidth="1"/>
    <col min="7437" max="7437" width="1.85546875" style="107" customWidth="1"/>
    <col min="7438" max="7440" width="7.28515625" style="107" customWidth="1"/>
    <col min="7441" max="7441" width="1.5703125" style="107" customWidth="1"/>
    <col min="7442" max="7444" width="7.28515625" style="107" customWidth="1"/>
    <col min="7445" max="7445" width="1.140625" style="107" customWidth="1"/>
    <col min="7446" max="7448" width="7.28515625" style="107" customWidth="1"/>
    <col min="7449" max="7449" width="1.42578125" style="107" customWidth="1"/>
    <col min="7450" max="7452" width="7.28515625" style="107" customWidth="1"/>
    <col min="7453" max="7680" width="11.42578125" style="107"/>
    <col min="7681" max="7681" width="17.7109375" style="107" customWidth="1"/>
    <col min="7682" max="7684" width="7.42578125" style="107" bestFit="1" customWidth="1"/>
    <col min="7685" max="7685" width="1.42578125" style="107" customWidth="1"/>
    <col min="7686" max="7688" width="7.28515625" style="107" customWidth="1"/>
    <col min="7689" max="7689" width="1.42578125" style="107" customWidth="1"/>
    <col min="7690" max="7692" width="7.28515625" style="107" customWidth="1"/>
    <col min="7693" max="7693" width="1.85546875" style="107" customWidth="1"/>
    <col min="7694" max="7696" width="7.28515625" style="107" customWidth="1"/>
    <col min="7697" max="7697" width="1.5703125" style="107" customWidth="1"/>
    <col min="7698" max="7700" width="7.28515625" style="107" customWidth="1"/>
    <col min="7701" max="7701" width="1.140625" style="107" customWidth="1"/>
    <col min="7702" max="7704" width="7.28515625" style="107" customWidth="1"/>
    <col min="7705" max="7705" width="1.42578125" style="107" customWidth="1"/>
    <col min="7706" max="7708" width="7.28515625" style="107" customWidth="1"/>
    <col min="7709" max="7936" width="11.42578125" style="107"/>
    <col min="7937" max="7937" width="17.7109375" style="107" customWidth="1"/>
    <col min="7938" max="7940" width="7.42578125" style="107" bestFit="1" customWidth="1"/>
    <col min="7941" max="7941" width="1.42578125" style="107" customWidth="1"/>
    <col min="7942" max="7944" width="7.28515625" style="107" customWidth="1"/>
    <col min="7945" max="7945" width="1.42578125" style="107" customWidth="1"/>
    <col min="7946" max="7948" width="7.28515625" style="107" customWidth="1"/>
    <col min="7949" max="7949" width="1.85546875" style="107" customWidth="1"/>
    <col min="7950" max="7952" width="7.28515625" style="107" customWidth="1"/>
    <col min="7953" max="7953" width="1.5703125" style="107" customWidth="1"/>
    <col min="7954" max="7956" width="7.28515625" style="107" customWidth="1"/>
    <col min="7957" max="7957" width="1.140625" style="107" customWidth="1"/>
    <col min="7958" max="7960" width="7.28515625" style="107" customWidth="1"/>
    <col min="7961" max="7961" width="1.42578125" style="107" customWidth="1"/>
    <col min="7962" max="7964" width="7.28515625" style="107" customWidth="1"/>
    <col min="7965" max="8192" width="11.42578125" style="107"/>
    <col min="8193" max="8193" width="17.7109375" style="107" customWidth="1"/>
    <col min="8194" max="8196" width="7.42578125" style="107" bestFit="1" customWidth="1"/>
    <col min="8197" max="8197" width="1.42578125" style="107" customWidth="1"/>
    <col min="8198" max="8200" width="7.28515625" style="107" customWidth="1"/>
    <col min="8201" max="8201" width="1.42578125" style="107" customWidth="1"/>
    <col min="8202" max="8204" width="7.28515625" style="107" customWidth="1"/>
    <col min="8205" max="8205" width="1.85546875" style="107" customWidth="1"/>
    <col min="8206" max="8208" width="7.28515625" style="107" customWidth="1"/>
    <col min="8209" max="8209" width="1.5703125" style="107" customWidth="1"/>
    <col min="8210" max="8212" width="7.28515625" style="107" customWidth="1"/>
    <col min="8213" max="8213" width="1.140625" style="107" customWidth="1"/>
    <col min="8214" max="8216" width="7.28515625" style="107" customWidth="1"/>
    <col min="8217" max="8217" width="1.42578125" style="107" customWidth="1"/>
    <col min="8218" max="8220" width="7.28515625" style="107" customWidth="1"/>
    <col min="8221" max="8448" width="11.42578125" style="107"/>
    <col min="8449" max="8449" width="17.7109375" style="107" customWidth="1"/>
    <col min="8450" max="8452" width="7.42578125" style="107" bestFit="1" customWidth="1"/>
    <col min="8453" max="8453" width="1.42578125" style="107" customWidth="1"/>
    <col min="8454" max="8456" width="7.28515625" style="107" customWidth="1"/>
    <col min="8457" max="8457" width="1.42578125" style="107" customWidth="1"/>
    <col min="8458" max="8460" width="7.28515625" style="107" customWidth="1"/>
    <col min="8461" max="8461" width="1.85546875" style="107" customWidth="1"/>
    <col min="8462" max="8464" width="7.28515625" style="107" customWidth="1"/>
    <col min="8465" max="8465" width="1.5703125" style="107" customWidth="1"/>
    <col min="8466" max="8468" width="7.28515625" style="107" customWidth="1"/>
    <col min="8469" max="8469" width="1.140625" style="107" customWidth="1"/>
    <col min="8470" max="8472" width="7.28515625" style="107" customWidth="1"/>
    <col min="8473" max="8473" width="1.42578125" style="107" customWidth="1"/>
    <col min="8474" max="8476" width="7.28515625" style="107" customWidth="1"/>
    <col min="8477" max="8704" width="11.42578125" style="107"/>
    <col min="8705" max="8705" width="17.7109375" style="107" customWidth="1"/>
    <col min="8706" max="8708" width="7.42578125" style="107" bestFit="1" customWidth="1"/>
    <col min="8709" max="8709" width="1.42578125" style="107" customWidth="1"/>
    <col min="8710" max="8712" width="7.28515625" style="107" customWidth="1"/>
    <col min="8713" max="8713" width="1.42578125" style="107" customWidth="1"/>
    <col min="8714" max="8716" width="7.28515625" style="107" customWidth="1"/>
    <col min="8717" max="8717" width="1.85546875" style="107" customWidth="1"/>
    <col min="8718" max="8720" width="7.28515625" style="107" customWidth="1"/>
    <col min="8721" max="8721" width="1.5703125" style="107" customWidth="1"/>
    <col min="8722" max="8724" width="7.28515625" style="107" customWidth="1"/>
    <col min="8725" max="8725" width="1.140625" style="107" customWidth="1"/>
    <col min="8726" max="8728" width="7.28515625" style="107" customWidth="1"/>
    <col min="8729" max="8729" width="1.42578125" style="107" customWidth="1"/>
    <col min="8730" max="8732" width="7.28515625" style="107" customWidth="1"/>
    <col min="8733" max="8960" width="11.42578125" style="107"/>
    <col min="8961" max="8961" width="17.7109375" style="107" customWidth="1"/>
    <col min="8962" max="8964" width="7.42578125" style="107" bestFit="1" customWidth="1"/>
    <col min="8965" max="8965" width="1.42578125" style="107" customWidth="1"/>
    <col min="8966" max="8968" width="7.28515625" style="107" customWidth="1"/>
    <col min="8969" max="8969" width="1.42578125" style="107" customWidth="1"/>
    <col min="8970" max="8972" width="7.28515625" style="107" customWidth="1"/>
    <col min="8973" max="8973" width="1.85546875" style="107" customWidth="1"/>
    <col min="8974" max="8976" width="7.28515625" style="107" customWidth="1"/>
    <col min="8977" max="8977" width="1.5703125" style="107" customWidth="1"/>
    <col min="8978" max="8980" width="7.28515625" style="107" customWidth="1"/>
    <col min="8981" max="8981" width="1.140625" style="107" customWidth="1"/>
    <col min="8982" max="8984" width="7.28515625" style="107" customWidth="1"/>
    <col min="8985" max="8985" width="1.42578125" style="107" customWidth="1"/>
    <col min="8986" max="8988" width="7.28515625" style="107" customWidth="1"/>
    <col min="8989" max="9216" width="11.42578125" style="107"/>
    <col min="9217" max="9217" width="17.7109375" style="107" customWidth="1"/>
    <col min="9218" max="9220" width="7.42578125" style="107" bestFit="1" customWidth="1"/>
    <col min="9221" max="9221" width="1.42578125" style="107" customWidth="1"/>
    <col min="9222" max="9224" width="7.28515625" style="107" customWidth="1"/>
    <col min="9225" max="9225" width="1.42578125" style="107" customWidth="1"/>
    <col min="9226" max="9228" width="7.28515625" style="107" customWidth="1"/>
    <col min="9229" max="9229" width="1.85546875" style="107" customWidth="1"/>
    <col min="9230" max="9232" width="7.28515625" style="107" customWidth="1"/>
    <col min="9233" max="9233" width="1.5703125" style="107" customWidth="1"/>
    <col min="9234" max="9236" width="7.28515625" style="107" customWidth="1"/>
    <col min="9237" max="9237" width="1.140625" style="107" customWidth="1"/>
    <col min="9238" max="9240" width="7.28515625" style="107" customWidth="1"/>
    <col min="9241" max="9241" width="1.42578125" style="107" customWidth="1"/>
    <col min="9242" max="9244" width="7.28515625" style="107" customWidth="1"/>
    <col min="9245" max="9472" width="11.42578125" style="107"/>
    <col min="9473" max="9473" width="17.7109375" style="107" customWidth="1"/>
    <col min="9474" max="9476" width="7.42578125" style="107" bestFit="1" customWidth="1"/>
    <col min="9477" max="9477" width="1.42578125" style="107" customWidth="1"/>
    <col min="9478" max="9480" width="7.28515625" style="107" customWidth="1"/>
    <col min="9481" max="9481" width="1.42578125" style="107" customWidth="1"/>
    <col min="9482" max="9484" width="7.28515625" style="107" customWidth="1"/>
    <col min="9485" max="9485" width="1.85546875" style="107" customWidth="1"/>
    <col min="9486" max="9488" width="7.28515625" style="107" customWidth="1"/>
    <col min="9489" max="9489" width="1.5703125" style="107" customWidth="1"/>
    <col min="9490" max="9492" width="7.28515625" style="107" customWidth="1"/>
    <col min="9493" max="9493" width="1.140625" style="107" customWidth="1"/>
    <col min="9494" max="9496" width="7.28515625" style="107" customWidth="1"/>
    <col min="9497" max="9497" width="1.42578125" style="107" customWidth="1"/>
    <col min="9498" max="9500" width="7.28515625" style="107" customWidth="1"/>
    <col min="9501" max="9728" width="11.42578125" style="107"/>
    <col min="9729" max="9729" width="17.7109375" style="107" customWidth="1"/>
    <col min="9730" max="9732" width="7.42578125" style="107" bestFit="1" customWidth="1"/>
    <col min="9733" max="9733" width="1.42578125" style="107" customWidth="1"/>
    <col min="9734" max="9736" width="7.28515625" style="107" customWidth="1"/>
    <col min="9737" max="9737" width="1.42578125" style="107" customWidth="1"/>
    <col min="9738" max="9740" width="7.28515625" style="107" customWidth="1"/>
    <col min="9741" max="9741" width="1.85546875" style="107" customWidth="1"/>
    <col min="9742" max="9744" width="7.28515625" style="107" customWidth="1"/>
    <col min="9745" max="9745" width="1.5703125" style="107" customWidth="1"/>
    <col min="9746" max="9748" width="7.28515625" style="107" customWidth="1"/>
    <col min="9749" max="9749" width="1.140625" style="107" customWidth="1"/>
    <col min="9750" max="9752" width="7.28515625" style="107" customWidth="1"/>
    <col min="9753" max="9753" width="1.42578125" style="107" customWidth="1"/>
    <col min="9754" max="9756" width="7.28515625" style="107" customWidth="1"/>
    <col min="9757" max="9984" width="11.42578125" style="107"/>
    <col min="9985" max="9985" width="17.7109375" style="107" customWidth="1"/>
    <col min="9986" max="9988" width="7.42578125" style="107" bestFit="1" customWidth="1"/>
    <col min="9989" max="9989" width="1.42578125" style="107" customWidth="1"/>
    <col min="9990" max="9992" width="7.28515625" style="107" customWidth="1"/>
    <col min="9993" max="9993" width="1.42578125" style="107" customWidth="1"/>
    <col min="9994" max="9996" width="7.28515625" style="107" customWidth="1"/>
    <col min="9997" max="9997" width="1.85546875" style="107" customWidth="1"/>
    <col min="9998" max="10000" width="7.28515625" style="107" customWidth="1"/>
    <col min="10001" max="10001" width="1.5703125" style="107" customWidth="1"/>
    <col min="10002" max="10004" width="7.28515625" style="107" customWidth="1"/>
    <col min="10005" max="10005" width="1.140625" style="107" customWidth="1"/>
    <col min="10006" max="10008" width="7.28515625" style="107" customWidth="1"/>
    <col min="10009" max="10009" width="1.42578125" style="107" customWidth="1"/>
    <col min="10010" max="10012" width="7.28515625" style="107" customWidth="1"/>
    <col min="10013" max="10240" width="11.42578125" style="107"/>
    <col min="10241" max="10241" width="17.7109375" style="107" customWidth="1"/>
    <col min="10242" max="10244" width="7.42578125" style="107" bestFit="1" customWidth="1"/>
    <col min="10245" max="10245" width="1.42578125" style="107" customWidth="1"/>
    <col min="10246" max="10248" width="7.28515625" style="107" customWidth="1"/>
    <col min="10249" max="10249" width="1.42578125" style="107" customWidth="1"/>
    <col min="10250" max="10252" width="7.28515625" style="107" customWidth="1"/>
    <col min="10253" max="10253" width="1.85546875" style="107" customWidth="1"/>
    <col min="10254" max="10256" width="7.28515625" style="107" customWidth="1"/>
    <col min="10257" max="10257" width="1.5703125" style="107" customWidth="1"/>
    <col min="10258" max="10260" width="7.28515625" style="107" customWidth="1"/>
    <col min="10261" max="10261" width="1.140625" style="107" customWidth="1"/>
    <col min="10262" max="10264" width="7.28515625" style="107" customWidth="1"/>
    <col min="10265" max="10265" width="1.42578125" style="107" customWidth="1"/>
    <col min="10266" max="10268" width="7.28515625" style="107" customWidth="1"/>
    <col min="10269" max="10496" width="11.42578125" style="107"/>
    <col min="10497" max="10497" width="17.7109375" style="107" customWidth="1"/>
    <col min="10498" max="10500" width="7.42578125" style="107" bestFit="1" customWidth="1"/>
    <col min="10501" max="10501" width="1.42578125" style="107" customWidth="1"/>
    <col min="10502" max="10504" width="7.28515625" style="107" customWidth="1"/>
    <col min="10505" max="10505" width="1.42578125" style="107" customWidth="1"/>
    <col min="10506" max="10508" width="7.28515625" style="107" customWidth="1"/>
    <col min="10509" max="10509" width="1.85546875" style="107" customWidth="1"/>
    <col min="10510" max="10512" width="7.28515625" style="107" customWidth="1"/>
    <col min="10513" max="10513" width="1.5703125" style="107" customWidth="1"/>
    <col min="10514" max="10516" width="7.28515625" style="107" customWidth="1"/>
    <col min="10517" max="10517" width="1.140625" style="107" customWidth="1"/>
    <col min="10518" max="10520" width="7.28515625" style="107" customWidth="1"/>
    <col min="10521" max="10521" width="1.42578125" style="107" customWidth="1"/>
    <col min="10522" max="10524" width="7.28515625" style="107" customWidth="1"/>
    <col min="10525" max="10752" width="11.42578125" style="107"/>
    <col min="10753" max="10753" width="17.7109375" style="107" customWidth="1"/>
    <col min="10754" max="10756" width="7.42578125" style="107" bestFit="1" customWidth="1"/>
    <col min="10757" max="10757" width="1.42578125" style="107" customWidth="1"/>
    <col min="10758" max="10760" width="7.28515625" style="107" customWidth="1"/>
    <col min="10761" max="10761" width="1.42578125" style="107" customWidth="1"/>
    <col min="10762" max="10764" width="7.28515625" style="107" customWidth="1"/>
    <col min="10765" max="10765" width="1.85546875" style="107" customWidth="1"/>
    <col min="10766" max="10768" width="7.28515625" style="107" customWidth="1"/>
    <col min="10769" max="10769" width="1.5703125" style="107" customWidth="1"/>
    <col min="10770" max="10772" width="7.28515625" style="107" customWidth="1"/>
    <col min="10773" max="10773" width="1.140625" style="107" customWidth="1"/>
    <col min="10774" max="10776" width="7.28515625" style="107" customWidth="1"/>
    <col min="10777" max="10777" width="1.42578125" style="107" customWidth="1"/>
    <col min="10778" max="10780" width="7.28515625" style="107" customWidth="1"/>
    <col min="10781" max="11008" width="11.42578125" style="107"/>
    <col min="11009" max="11009" width="17.7109375" style="107" customWidth="1"/>
    <col min="11010" max="11012" width="7.42578125" style="107" bestFit="1" customWidth="1"/>
    <col min="11013" max="11013" width="1.42578125" style="107" customWidth="1"/>
    <col min="11014" max="11016" width="7.28515625" style="107" customWidth="1"/>
    <col min="11017" max="11017" width="1.42578125" style="107" customWidth="1"/>
    <col min="11018" max="11020" width="7.28515625" style="107" customWidth="1"/>
    <col min="11021" max="11021" width="1.85546875" style="107" customWidth="1"/>
    <col min="11022" max="11024" width="7.28515625" style="107" customWidth="1"/>
    <col min="11025" max="11025" width="1.5703125" style="107" customWidth="1"/>
    <col min="11026" max="11028" width="7.28515625" style="107" customWidth="1"/>
    <col min="11029" max="11029" width="1.140625" style="107" customWidth="1"/>
    <col min="11030" max="11032" width="7.28515625" style="107" customWidth="1"/>
    <col min="11033" max="11033" width="1.42578125" style="107" customWidth="1"/>
    <col min="11034" max="11036" width="7.28515625" style="107" customWidth="1"/>
    <col min="11037" max="11264" width="11.42578125" style="107"/>
    <col min="11265" max="11265" width="17.7109375" style="107" customWidth="1"/>
    <col min="11266" max="11268" width="7.42578125" style="107" bestFit="1" customWidth="1"/>
    <col min="11269" max="11269" width="1.42578125" style="107" customWidth="1"/>
    <col min="11270" max="11272" width="7.28515625" style="107" customWidth="1"/>
    <col min="11273" max="11273" width="1.42578125" style="107" customWidth="1"/>
    <col min="11274" max="11276" width="7.28515625" style="107" customWidth="1"/>
    <col min="11277" max="11277" width="1.85546875" style="107" customWidth="1"/>
    <col min="11278" max="11280" width="7.28515625" style="107" customWidth="1"/>
    <col min="11281" max="11281" width="1.5703125" style="107" customWidth="1"/>
    <col min="11282" max="11284" width="7.28515625" style="107" customWidth="1"/>
    <col min="11285" max="11285" width="1.140625" style="107" customWidth="1"/>
    <col min="11286" max="11288" width="7.28515625" style="107" customWidth="1"/>
    <col min="11289" max="11289" width="1.42578125" style="107" customWidth="1"/>
    <col min="11290" max="11292" width="7.28515625" style="107" customWidth="1"/>
    <col min="11293" max="11520" width="11.42578125" style="107"/>
    <col min="11521" max="11521" width="17.7109375" style="107" customWidth="1"/>
    <col min="11522" max="11524" width="7.42578125" style="107" bestFit="1" customWidth="1"/>
    <col min="11525" max="11525" width="1.42578125" style="107" customWidth="1"/>
    <col min="11526" max="11528" width="7.28515625" style="107" customWidth="1"/>
    <col min="11529" max="11529" width="1.42578125" style="107" customWidth="1"/>
    <col min="11530" max="11532" width="7.28515625" style="107" customWidth="1"/>
    <col min="11533" max="11533" width="1.85546875" style="107" customWidth="1"/>
    <col min="11534" max="11536" width="7.28515625" style="107" customWidth="1"/>
    <col min="11537" max="11537" width="1.5703125" style="107" customWidth="1"/>
    <col min="11538" max="11540" width="7.28515625" style="107" customWidth="1"/>
    <col min="11541" max="11541" width="1.140625" style="107" customWidth="1"/>
    <col min="11542" max="11544" width="7.28515625" style="107" customWidth="1"/>
    <col min="11545" max="11545" width="1.42578125" style="107" customWidth="1"/>
    <col min="11546" max="11548" width="7.28515625" style="107" customWidth="1"/>
    <col min="11549" max="11776" width="11.42578125" style="107"/>
    <col min="11777" max="11777" width="17.7109375" style="107" customWidth="1"/>
    <col min="11778" max="11780" width="7.42578125" style="107" bestFit="1" customWidth="1"/>
    <col min="11781" max="11781" width="1.42578125" style="107" customWidth="1"/>
    <col min="11782" max="11784" width="7.28515625" style="107" customWidth="1"/>
    <col min="11785" max="11785" width="1.42578125" style="107" customWidth="1"/>
    <col min="11786" max="11788" width="7.28515625" style="107" customWidth="1"/>
    <col min="11789" max="11789" width="1.85546875" style="107" customWidth="1"/>
    <col min="11790" max="11792" width="7.28515625" style="107" customWidth="1"/>
    <col min="11793" max="11793" width="1.5703125" style="107" customWidth="1"/>
    <col min="11794" max="11796" width="7.28515625" style="107" customWidth="1"/>
    <col min="11797" max="11797" width="1.140625" style="107" customWidth="1"/>
    <col min="11798" max="11800" width="7.28515625" style="107" customWidth="1"/>
    <col min="11801" max="11801" width="1.42578125" style="107" customWidth="1"/>
    <col min="11802" max="11804" width="7.28515625" style="107" customWidth="1"/>
    <col min="11805" max="12032" width="11.42578125" style="107"/>
    <col min="12033" max="12033" width="17.7109375" style="107" customWidth="1"/>
    <col min="12034" max="12036" width="7.42578125" style="107" bestFit="1" customWidth="1"/>
    <col min="12037" max="12037" width="1.42578125" style="107" customWidth="1"/>
    <col min="12038" max="12040" width="7.28515625" style="107" customWidth="1"/>
    <col min="12041" max="12041" width="1.42578125" style="107" customWidth="1"/>
    <col min="12042" max="12044" width="7.28515625" style="107" customWidth="1"/>
    <col min="12045" max="12045" width="1.85546875" style="107" customWidth="1"/>
    <col min="12046" max="12048" width="7.28515625" style="107" customWidth="1"/>
    <col min="12049" max="12049" width="1.5703125" style="107" customWidth="1"/>
    <col min="12050" max="12052" width="7.28515625" style="107" customWidth="1"/>
    <col min="12053" max="12053" width="1.140625" style="107" customWidth="1"/>
    <col min="12054" max="12056" width="7.28515625" style="107" customWidth="1"/>
    <col min="12057" max="12057" width="1.42578125" style="107" customWidth="1"/>
    <col min="12058" max="12060" width="7.28515625" style="107" customWidth="1"/>
    <col min="12061" max="12288" width="11.42578125" style="107"/>
    <col min="12289" max="12289" width="17.7109375" style="107" customWidth="1"/>
    <col min="12290" max="12292" width="7.42578125" style="107" bestFit="1" customWidth="1"/>
    <col min="12293" max="12293" width="1.42578125" style="107" customWidth="1"/>
    <col min="12294" max="12296" width="7.28515625" style="107" customWidth="1"/>
    <col min="12297" max="12297" width="1.42578125" style="107" customWidth="1"/>
    <col min="12298" max="12300" width="7.28515625" style="107" customWidth="1"/>
    <col min="12301" max="12301" width="1.85546875" style="107" customWidth="1"/>
    <col min="12302" max="12304" width="7.28515625" style="107" customWidth="1"/>
    <col min="12305" max="12305" width="1.5703125" style="107" customWidth="1"/>
    <col min="12306" max="12308" width="7.28515625" style="107" customWidth="1"/>
    <col min="12309" max="12309" width="1.140625" style="107" customWidth="1"/>
    <col min="12310" max="12312" width="7.28515625" style="107" customWidth="1"/>
    <col min="12313" max="12313" width="1.42578125" style="107" customWidth="1"/>
    <col min="12314" max="12316" width="7.28515625" style="107" customWidth="1"/>
    <col min="12317" max="12544" width="11.42578125" style="107"/>
    <col min="12545" max="12545" width="17.7109375" style="107" customWidth="1"/>
    <col min="12546" max="12548" width="7.42578125" style="107" bestFit="1" customWidth="1"/>
    <col min="12549" max="12549" width="1.42578125" style="107" customWidth="1"/>
    <col min="12550" max="12552" width="7.28515625" style="107" customWidth="1"/>
    <col min="12553" max="12553" width="1.42578125" style="107" customWidth="1"/>
    <col min="12554" max="12556" width="7.28515625" style="107" customWidth="1"/>
    <col min="12557" max="12557" width="1.85546875" style="107" customWidth="1"/>
    <col min="12558" max="12560" width="7.28515625" style="107" customWidth="1"/>
    <col min="12561" max="12561" width="1.5703125" style="107" customWidth="1"/>
    <col min="12562" max="12564" width="7.28515625" style="107" customWidth="1"/>
    <col min="12565" max="12565" width="1.140625" style="107" customWidth="1"/>
    <col min="12566" max="12568" width="7.28515625" style="107" customWidth="1"/>
    <col min="12569" max="12569" width="1.42578125" style="107" customWidth="1"/>
    <col min="12570" max="12572" width="7.28515625" style="107" customWidth="1"/>
    <col min="12573" max="12800" width="11.42578125" style="107"/>
    <col min="12801" max="12801" width="17.7109375" style="107" customWidth="1"/>
    <col min="12802" max="12804" width="7.42578125" style="107" bestFit="1" customWidth="1"/>
    <col min="12805" max="12805" width="1.42578125" style="107" customWidth="1"/>
    <col min="12806" max="12808" width="7.28515625" style="107" customWidth="1"/>
    <col min="12809" max="12809" width="1.42578125" style="107" customWidth="1"/>
    <col min="12810" max="12812" width="7.28515625" style="107" customWidth="1"/>
    <col min="12813" max="12813" width="1.85546875" style="107" customWidth="1"/>
    <col min="12814" max="12816" width="7.28515625" style="107" customWidth="1"/>
    <col min="12817" max="12817" width="1.5703125" style="107" customWidth="1"/>
    <col min="12818" max="12820" width="7.28515625" style="107" customWidth="1"/>
    <col min="12821" max="12821" width="1.140625" style="107" customWidth="1"/>
    <col min="12822" max="12824" width="7.28515625" style="107" customWidth="1"/>
    <col min="12825" max="12825" width="1.42578125" style="107" customWidth="1"/>
    <col min="12826" max="12828" width="7.28515625" style="107" customWidth="1"/>
    <col min="12829" max="13056" width="11.42578125" style="107"/>
    <col min="13057" max="13057" width="17.7109375" style="107" customWidth="1"/>
    <col min="13058" max="13060" width="7.42578125" style="107" bestFit="1" customWidth="1"/>
    <col min="13061" max="13061" width="1.42578125" style="107" customWidth="1"/>
    <col min="13062" max="13064" width="7.28515625" style="107" customWidth="1"/>
    <col min="13065" max="13065" width="1.42578125" style="107" customWidth="1"/>
    <col min="13066" max="13068" width="7.28515625" style="107" customWidth="1"/>
    <col min="13069" max="13069" width="1.85546875" style="107" customWidth="1"/>
    <col min="13070" max="13072" width="7.28515625" style="107" customWidth="1"/>
    <col min="13073" max="13073" width="1.5703125" style="107" customWidth="1"/>
    <col min="13074" max="13076" width="7.28515625" style="107" customWidth="1"/>
    <col min="13077" max="13077" width="1.140625" style="107" customWidth="1"/>
    <col min="13078" max="13080" width="7.28515625" style="107" customWidth="1"/>
    <col min="13081" max="13081" width="1.42578125" style="107" customWidth="1"/>
    <col min="13082" max="13084" width="7.28515625" style="107" customWidth="1"/>
    <col min="13085" max="13312" width="11.42578125" style="107"/>
    <col min="13313" max="13313" width="17.7109375" style="107" customWidth="1"/>
    <col min="13314" max="13316" width="7.42578125" style="107" bestFit="1" customWidth="1"/>
    <col min="13317" max="13317" width="1.42578125" style="107" customWidth="1"/>
    <col min="13318" max="13320" width="7.28515625" style="107" customWidth="1"/>
    <col min="13321" max="13321" width="1.42578125" style="107" customWidth="1"/>
    <col min="13322" max="13324" width="7.28515625" style="107" customWidth="1"/>
    <col min="13325" max="13325" width="1.85546875" style="107" customWidth="1"/>
    <col min="13326" max="13328" width="7.28515625" style="107" customWidth="1"/>
    <col min="13329" max="13329" width="1.5703125" style="107" customWidth="1"/>
    <col min="13330" max="13332" width="7.28515625" style="107" customWidth="1"/>
    <col min="13333" max="13333" width="1.140625" style="107" customWidth="1"/>
    <col min="13334" max="13336" width="7.28515625" style="107" customWidth="1"/>
    <col min="13337" max="13337" width="1.42578125" style="107" customWidth="1"/>
    <col min="13338" max="13340" width="7.28515625" style="107" customWidth="1"/>
    <col min="13341" max="13568" width="11.42578125" style="107"/>
    <col min="13569" max="13569" width="17.7109375" style="107" customWidth="1"/>
    <col min="13570" max="13572" width="7.42578125" style="107" bestFit="1" customWidth="1"/>
    <col min="13573" max="13573" width="1.42578125" style="107" customWidth="1"/>
    <col min="13574" max="13576" width="7.28515625" style="107" customWidth="1"/>
    <col min="13577" max="13577" width="1.42578125" style="107" customWidth="1"/>
    <col min="13578" max="13580" width="7.28515625" style="107" customWidth="1"/>
    <col min="13581" max="13581" width="1.85546875" style="107" customWidth="1"/>
    <col min="13582" max="13584" width="7.28515625" style="107" customWidth="1"/>
    <col min="13585" max="13585" width="1.5703125" style="107" customWidth="1"/>
    <col min="13586" max="13588" width="7.28515625" style="107" customWidth="1"/>
    <col min="13589" max="13589" width="1.140625" style="107" customWidth="1"/>
    <col min="13590" max="13592" width="7.28515625" style="107" customWidth="1"/>
    <col min="13593" max="13593" width="1.42578125" style="107" customWidth="1"/>
    <col min="13594" max="13596" width="7.28515625" style="107" customWidth="1"/>
    <col min="13597" max="13824" width="11.42578125" style="107"/>
    <col min="13825" max="13825" width="17.7109375" style="107" customWidth="1"/>
    <col min="13826" max="13828" width="7.42578125" style="107" bestFit="1" customWidth="1"/>
    <col min="13829" max="13829" width="1.42578125" style="107" customWidth="1"/>
    <col min="13830" max="13832" width="7.28515625" style="107" customWidth="1"/>
    <col min="13833" max="13833" width="1.42578125" style="107" customWidth="1"/>
    <col min="13834" max="13836" width="7.28515625" style="107" customWidth="1"/>
    <col min="13837" max="13837" width="1.85546875" style="107" customWidth="1"/>
    <col min="13838" max="13840" width="7.28515625" style="107" customWidth="1"/>
    <col min="13841" max="13841" width="1.5703125" style="107" customWidth="1"/>
    <col min="13842" max="13844" width="7.28515625" style="107" customWidth="1"/>
    <col min="13845" max="13845" width="1.140625" style="107" customWidth="1"/>
    <col min="13846" max="13848" width="7.28515625" style="107" customWidth="1"/>
    <col min="13849" max="13849" width="1.42578125" style="107" customWidth="1"/>
    <col min="13850" max="13852" width="7.28515625" style="107" customWidth="1"/>
    <col min="13853" max="14080" width="11.42578125" style="107"/>
    <col min="14081" max="14081" width="17.7109375" style="107" customWidth="1"/>
    <col min="14082" max="14084" width="7.42578125" style="107" bestFit="1" customWidth="1"/>
    <col min="14085" max="14085" width="1.42578125" style="107" customWidth="1"/>
    <col min="14086" max="14088" width="7.28515625" style="107" customWidth="1"/>
    <col min="14089" max="14089" width="1.42578125" style="107" customWidth="1"/>
    <col min="14090" max="14092" width="7.28515625" style="107" customWidth="1"/>
    <col min="14093" max="14093" width="1.85546875" style="107" customWidth="1"/>
    <col min="14094" max="14096" width="7.28515625" style="107" customWidth="1"/>
    <col min="14097" max="14097" width="1.5703125" style="107" customWidth="1"/>
    <col min="14098" max="14100" width="7.28515625" style="107" customWidth="1"/>
    <col min="14101" max="14101" width="1.140625" style="107" customWidth="1"/>
    <col min="14102" max="14104" width="7.28515625" style="107" customWidth="1"/>
    <col min="14105" max="14105" width="1.42578125" style="107" customWidth="1"/>
    <col min="14106" max="14108" width="7.28515625" style="107" customWidth="1"/>
    <col min="14109" max="14336" width="11.42578125" style="107"/>
    <col min="14337" max="14337" width="17.7109375" style="107" customWidth="1"/>
    <col min="14338" max="14340" width="7.42578125" style="107" bestFit="1" customWidth="1"/>
    <col min="14341" max="14341" width="1.42578125" style="107" customWidth="1"/>
    <col min="14342" max="14344" width="7.28515625" style="107" customWidth="1"/>
    <col min="14345" max="14345" width="1.42578125" style="107" customWidth="1"/>
    <col min="14346" max="14348" width="7.28515625" style="107" customWidth="1"/>
    <col min="14349" max="14349" width="1.85546875" style="107" customWidth="1"/>
    <col min="14350" max="14352" width="7.28515625" style="107" customWidth="1"/>
    <col min="14353" max="14353" width="1.5703125" style="107" customWidth="1"/>
    <col min="14354" max="14356" width="7.28515625" style="107" customWidth="1"/>
    <col min="14357" max="14357" width="1.140625" style="107" customWidth="1"/>
    <col min="14358" max="14360" width="7.28515625" style="107" customWidth="1"/>
    <col min="14361" max="14361" width="1.42578125" style="107" customWidth="1"/>
    <col min="14362" max="14364" width="7.28515625" style="107" customWidth="1"/>
    <col min="14365" max="14592" width="11.42578125" style="107"/>
    <col min="14593" max="14593" width="17.7109375" style="107" customWidth="1"/>
    <col min="14594" max="14596" width="7.42578125" style="107" bestFit="1" customWidth="1"/>
    <col min="14597" max="14597" width="1.42578125" style="107" customWidth="1"/>
    <col min="14598" max="14600" width="7.28515625" style="107" customWidth="1"/>
    <col min="14601" max="14601" width="1.42578125" style="107" customWidth="1"/>
    <col min="14602" max="14604" width="7.28515625" style="107" customWidth="1"/>
    <col min="14605" max="14605" width="1.85546875" style="107" customWidth="1"/>
    <col min="14606" max="14608" width="7.28515625" style="107" customWidth="1"/>
    <col min="14609" max="14609" width="1.5703125" style="107" customWidth="1"/>
    <col min="14610" max="14612" width="7.28515625" style="107" customWidth="1"/>
    <col min="14613" max="14613" width="1.140625" style="107" customWidth="1"/>
    <col min="14614" max="14616" width="7.28515625" style="107" customWidth="1"/>
    <col min="14617" max="14617" width="1.42578125" style="107" customWidth="1"/>
    <col min="14618" max="14620" width="7.28515625" style="107" customWidth="1"/>
    <col min="14621" max="14848" width="11.42578125" style="107"/>
    <col min="14849" max="14849" width="17.7109375" style="107" customWidth="1"/>
    <col min="14850" max="14852" width="7.42578125" style="107" bestFit="1" customWidth="1"/>
    <col min="14853" max="14853" width="1.42578125" style="107" customWidth="1"/>
    <col min="14854" max="14856" width="7.28515625" style="107" customWidth="1"/>
    <col min="14857" max="14857" width="1.42578125" style="107" customWidth="1"/>
    <col min="14858" max="14860" width="7.28515625" style="107" customWidth="1"/>
    <col min="14861" max="14861" width="1.85546875" style="107" customWidth="1"/>
    <col min="14862" max="14864" width="7.28515625" style="107" customWidth="1"/>
    <col min="14865" max="14865" width="1.5703125" style="107" customWidth="1"/>
    <col min="14866" max="14868" width="7.28515625" style="107" customWidth="1"/>
    <col min="14869" max="14869" width="1.140625" style="107" customWidth="1"/>
    <col min="14870" max="14872" width="7.28515625" style="107" customWidth="1"/>
    <col min="14873" max="14873" width="1.42578125" style="107" customWidth="1"/>
    <col min="14874" max="14876" width="7.28515625" style="107" customWidth="1"/>
    <col min="14877" max="15104" width="11.42578125" style="107"/>
    <col min="15105" max="15105" width="17.7109375" style="107" customWidth="1"/>
    <col min="15106" max="15108" width="7.42578125" style="107" bestFit="1" customWidth="1"/>
    <col min="15109" max="15109" width="1.42578125" style="107" customWidth="1"/>
    <col min="15110" max="15112" width="7.28515625" style="107" customWidth="1"/>
    <col min="15113" max="15113" width="1.42578125" style="107" customWidth="1"/>
    <col min="15114" max="15116" width="7.28515625" style="107" customWidth="1"/>
    <col min="15117" max="15117" width="1.85546875" style="107" customWidth="1"/>
    <col min="15118" max="15120" width="7.28515625" style="107" customWidth="1"/>
    <col min="15121" max="15121" width="1.5703125" style="107" customWidth="1"/>
    <col min="15122" max="15124" width="7.28515625" style="107" customWidth="1"/>
    <col min="15125" max="15125" width="1.140625" style="107" customWidth="1"/>
    <col min="15126" max="15128" width="7.28515625" style="107" customWidth="1"/>
    <col min="15129" max="15129" width="1.42578125" style="107" customWidth="1"/>
    <col min="15130" max="15132" width="7.28515625" style="107" customWidth="1"/>
    <col min="15133" max="15360" width="11.42578125" style="107"/>
    <col min="15361" max="15361" width="17.7109375" style="107" customWidth="1"/>
    <col min="15362" max="15364" width="7.42578125" style="107" bestFit="1" customWidth="1"/>
    <col min="15365" max="15365" width="1.42578125" style="107" customWidth="1"/>
    <col min="15366" max="15368" width="7.28515625" style="107" customWidth="1"/>
    <col min="15369" max="15369" width="1.42578125" style="107" customWidth="1"/>
    <col min="15370" max="15372" width="7.28515625" style="107" customWidth="1"/>
    <col min="15373" max="15373" width="1.85546875" style="107" customWidth="1"/>
    <col min="15374" max="15376" width="7.28515625" style="107" customWidth="1"/>
    <col min="15377" max="15377" width="1.5703125" style="107" customWidth="1"/>
    <col min="15378" max="15380" width="7.28515625" style="107" customWidth="1"/>
    <col min="15381" max="15381" width="1.140625" style="107" customWidth="1"/>
    <col min="15382" max="15384" width="7.28515625" style="107" customWidth="1"/>
    <col min="15385" max="15385" width="1.42578125" style="107" customWidth="1"/>
    <col min="15386" max="15388" width="7.28515625" style="107" customWidth="1"/>
    <col min="15389" max="15616" width="11.42578125" style="107"/>
    <col min="15617" max="15617" width="17.7109375" style="107" customWidth="1"/>
    <col min="15618" max="15620" width="7.42578125" style="107" bestFit="1" customWidth="1"/>
    <col min="15621" max="15621" width="1.42578125" style="107" customWidth="1"/>
    <col min="15622" max="15624" width="7.28515625" style="107" customWidth="1"/>
    <col min="15625" max="15625" width="1.42578125" style="107" customWidth="1"/>
    <col min="15626" max="15628" width="7.28515625" style="107" customWidth="1"/>
    <col min="15629" max="15629" width="1.85546875" style="107" customWidth="1"/>
    <col min="15630" max="15632" width="7.28515625" style="107" customWidth="1"/>
    <col min="15633" max="15633" width="1.5703125" style="107" customWidth="1"/>
    <col min="15634" max="15636" width="7.28515625" style="107" customWidth="1"/>
    <col min="15637" max="15637" width="1.140625" style="107" customWidth="1"/>
    <col min="15638" max="15640" width="7.28515625" style="107" customWidth="1"/>
    <col min="15641" max="15641" width="1.42578125" style="107" customWidth="1"/>
    <col min="15642" max="15644" width="7.28515625" style="107" customWidth="1"/>
    <col min="15645" max="15872" width="11.42578125" style="107"/>
    <col min="15873" max="15873" width="17.7109375" style="107" customWidth="1"/>
    <col min="15874" max="15876" width="7.42578125" style="107" bestFit="1" customWidth="1"/>
    <col min="15877" max="15877" width="1.42578125" style="107" customWidth="1"/>
    <col min="15878" max="15880" width="7.28515625" style="107" customWidth="1"/>
    <col min="15881" max="15881" width="1.42578125" style="107" customWidth="1"/>
    <col min="15882" max="15884" width="7.28515625" style="107" customWidth="1"/>
    <col min="15885" max="15885" width="1.85546875" style="107" customWidth="1"/>
    <col min="15886" max="15888" width="7.28515625" style="107" customWidth="1"/>
    <col min="15889" max="15889" width="1.5703125" style="107" customWidth="1"/>
    <col min="15890" max="15892" width="7.28515625" style="107" customWidth="1"/>
    <col min="15893" max="15893" width="1.140625" style="107" customWidth="1"/>
    <col min="15894" max="15896" width="7.28515625" style="107" customWidth="1"/>
    <col min="15897" max="15897" width="1.42578125" style="107" customWidth="1"/>
    <col min="15898" max="15900" width="7.28515625" style="107" customWidth="1"/>
    <col min="15901" max="16128" width="11.42578125" style="107"/>
    <col min="16129" max="16129" width="17.7109375" style="107" customWidth="1"/>
    <col min="16130" max="16132" width="7.42578125" style="107" bestFit="1" customWidth="1"/>
    <col min="16133" max="16133" width="1.42578125" style="107" customWidth="1"/>
    <col min="16134" max="16136" width="7.28515625" style="107" customWidth="1"/>
    <col min="16137" max="16137" width="1.42578125" style="107" customWidth="1"/>
    <col min="16138" max="16140" width="7.28515625" style="107" customWidth="1"/>
    <col min="16141" max="16141" width="1.85546875" style="107" customWidth="1"/>
    <col min="16142" max="16144" width="7.28515625" style="107" customWidth="1"/>
    <col min="16145" max="16145" width="1.5703125" style="107" customWidth="1"/>
    <col min="16146" max="16148" width="7.28515625" style="107" customWidth="1"/>
    <col min="16149" max="16149" width="1.140625" style="107" customWidth="1"/>
    <col min="16150" max="16152" width="7.28515625" style="107" customWidth="1"/>
    <col min="16153" max="16153" width="1.42578125" style="107" customWidth="1"/>
    <col min="16154" max="16156" width="7.28515625" style="107" customWidth="1"/>
    <col min="16157" max="16384" width="11.42578125" style="107"/>
  </cols>
  <sheetData>
    <row r="1" spans="1:32" ht="15" customHeight="1" x14ac:dyDescent="0.2">
      <c r="A1" s="431" t="s">
        <v>472</v>
      </c>
      <c r="B1" s="432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  <c r="AD1" s="29"/>
      <c r="AE1" s="326" t="s">
        <v>317</v>
      </c>
      <c r="AF1" s="326"/>
    </row>
    <row r="2" spans="1:32" ht="15" customHeight="1" x14ac:dyDescent="0.2">
      <c r="A2" s="416" t="s">
        <v>303</v>
      </c>
      <c r="B2" s="417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38"/>
      <c r="AB2" s="338"/>
      <c r="AD2" s="30"/>
      <c r="AE2" s="326"/>
      <c r="AF2" s="326"/>
    </row>
    <row r="3" spans="1:32" ht="15" customHeight="1" x14ac:dyDescent="0.25">
      <c r="A3" s="416" t="s">
        <v>236</v>
      </c>
      <c r="B3" s="417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  <c r="Z3" s="338"/>
      <c r="AA3" s="338"/>
      <c r="AB3" s="338"/>
    </row>
    <row r="4" spans="1:32" ht="17.25" customHeight="1" x14ac:dyDescent="0.25">
      <c r="A4" s="416" t="s">
        <v>246</v>
      </c>
      <c r="B4" s="417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</row>
    <row r="5" spans="1:32" ht="21.75" customHeight="1" x14ac:dyDescent="0.25">
      <c r="A5" s="416" t="s">
        <v>230</v>
      </c>
      <c r="B5" s="41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</row>
    <row r="6" spans="1:32" ht="15" customHeight="1" x14ac:dyDescent="0.25">
      <c r="A6" s="416" t="s">
        <v>462</v>
      </c>
      <c r="B6" s="417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</row>
    <row r="7" spans="1:32" ht="15" customHeight="1" thickBot="1" x14ac:dyDescent="0.3">
      <c r="A7" s="418"/>
      <c r="B7" s="419"/>
      <c r="C7" s="121"/>
      <c r="D7" s="121"/>
      <c r="E7" s="121"/>
      <c r="F7" s="122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</row>
    <row r="8" spans="1:32" ht="15" customHeight="1" x14ac:dyDescent="0.25">
      <c r="A8" s="420" t="s">
        <v>242</v>
      </c>
      <c r="B8" s="421" t="s">
        <v>19</v>
      </c>
      <c r="C8" s="343"/>
      <c r="D8" s="343"/>
      <c r="E8" s="108"/>
      <c r="F8" s="343" t="s">
        <v>116</v>
      </c>
      <c r="G8" s="343"/>
      <c r="H8" s="343"/>
      <c r="I8" s="108"/>
      <c r="J8" s="343" t="s">
        <v>117</v>
      </c>
      <c r="K8" s="343"/>
      <c r="L8" s="343"/>
      <c r="M8" s="108"/>
      <c r="N8" s="343" t="s">
        <v>118</v>
      </c>
      <c r="O8" s="343"/>
      <c r="P8" s="343"/>
      <c r="Q8" s="108"/>
      <c r="R8" s="343" t="s">
        <v>119</v>
      </c>
      <c r="S8" s="343"/>
      <c r="T8" s="343"/>
      <c r="U8" s="108"/>
      <c r="V8" s="343" t="s">
        <v>120</v>
      </c>
      <c r="W8" s="343"/>
      <c r="X8" s="343"/>
      <c r="Y8" s="108"/>
      <c r="Z8" s="343" t="s">
        <v>121</v>
      </c>
      <c r="AA8" s="343"/>
      <c r="AB8" s="343"/>
    </row>
    <row r="9" spans="1:32" ht="15" customHeight="1" thickBot="1" x14ac:dyDescent="0.3">
      <c r="A9" s="422"/>
      <c r="B9" s="423" t="s">
        <v>70</v>
      </c>
      <c r="C9" s="109" t="s">
        <v>71</v>
      </c>
      <c r="D9" s="109" t="s">
        <v>72</v>
      </c>
      <c r="E9" s="110"/>
      <c r="F9" s="109" t="s">
        <v>70</v>
      </c>
      <c r="G9" s="109" t="s">
        <v>71</v>
      </c>
      <c r="H9" s="109" t="s">
        <v>72</v>
      </c>
      <c r="I9" s="110"/>
      <c r="J9" s="109" t="s">
        <v>70</v>
      </c>
      <c r="K9" s="109" t="s">
        <v>71</v>
      </c>
      <c r="L9" s="109" t="s">
        <v>72</v>
      </c>
      <c r="M9" s="110"/>
      <c r="N9" s="109" t="s">
        <v>70</v>
      </c>
      <c r="O9" s="109" t="s">
        <v>71</v>
      </c>
      <c r="P9" s="109" t="s">
        <v>72</v>
      </c>
      <c r="Q9" s="110"/>
      <c r="R9" s="109" t="s">
        <v>70</v>
      </c>
      <c r="S9" s="109" t="s">
        <v>71</v>
      </c>
      <c r="T9" s="109" t="s">
        <v>72</v>
      </c>
      <c r="U9" s="110"/>
      <c r="V9" s="109" t="s">
        <v>70</v>
      </c>
      <c r="W9" s="109" t="s">
        <v>71</v>
      </c>
      <c r="X9" s="109" t="s">
        <v>72</v>
      </c>
      <c r="Y9" s="110"/>
      <c r="Z9" s="109" t="s">
        <v>70</v>
      </c>
      <c r="AA9" s="109" t="s">
        <v>71</v>
      </c>
      <c r="AB9" s="109" t="s">
        <v>72</v>
      </c>
    </row>
    <row r="10" spans="1:32" ht="15" customHeight="1" x14ac:dyDescent="0.25">
      <c r="A10" s="424"/>
      <c r="B10" s="425"/>
      <c r="C10" s="112"/>
      <c r="D10" s="112"/>
      <c r="E10" s="113"/>
      <c r="F10" s="112"/>
      <c r="G10" s="112"/>
      <c r="H10" s="112"/>
      <c r="I10" s="113"/>
      <c r="J10" s="112"/>
      <c r="K10" s="112"/>
      <c r="L10" s="112"/>
      <c r="M10" s="113"/>
      <c r="N10" s="112"/>
      <c r="O10" s="112"/>
      <c r="P10" s="112"/>
      <c r="Q10" s="113"/>
      <c r="R10" s="112"/>
      <c r="S10" s="112"/>
      <c r="T10" s="112"/>
      <c r="U10" s="113"/>
      <c r="V10" s="112"/>
      <c r="W10" s="112"/>
      <c r="X10" s="112"/>
      <c r="Y10" s="113"/>
      <c r="Z10" s="112"/>
      <c r="AA10" s="112"/>
      <c r="AB10" s="112"/>
    </row>
    <row r="11" spans="1:32" ht="15" customHeight="1" x14ac:dyDescent="0.25">
      <c r="A11" s="426" t="s">
        <v>244</v>
      </c>
      <c r="B11" s="427">
        <f>SUM(B13:B38)</f>
        <v>12956</v>
      </c>
      <c r="C11" s="152">
        <f>SUM(C13:C38)</f>
        <v>4664</v>
      </c>
      <c r="D11" s="152">
        <f>SUM(D13:D38)</f>
        <v>8292</v>
      </c>
      <c r="E11" s="152"/>
      <c r="F11" s="152" t="s">
        <v>61</v>
      </c>
      <c r="G11" s="152" t="s">
        <v>61</v>
      </c>
      <c r="H11" s="152" t="s">
        <v>61</v>
      </c>
      <c r="I11" s="152"/>
      <c r="J11" s="152" t="s">
        <v>61</v>
      </c>
      <c r="K11" s="152" t="s">
        <v>61</v>
      </c>
      <c r="L11" s="152" t="s">
        <v>61</v>
      </c>
      <c r="M11" s="152"/>
      <c r="N11" s="152" t="s">
        <v>61</v>
      </c>
      <c r="O11" s="152" t="s">
        <v>61</v>
      </c>
      <c r="P11" s="152" t="s">
        <v>61</v>
      </c>
      <c r="Q11" s="152"/>
      <c r="R11" s="152">
        <f>SUM(R13:R38)</f>
        <v>5762</v>
      </c>
      <c r="S11" s="152">
        <f>SUM(S13:S38)</f>
        <v>2139</v>
      </c>
      <c r="T11" s="152">
        <f>SUM(T13:T38)</f>
        <v>3623</v>
      </c>
      <c r="U11" s="152"/>
      <c r="V11" s="152">
        <f>SUM(V13:V38)</f>
        <v>3815</v>
      </c>
      <c r="W11" s="152">
        <f>SUM(W13:W38)</f>
        <v>1383</v>
      </c>
      <c r="X11" s="152">
        <f>SUM(X13:X38)</f>
        <v>2432</v>
      </c>
      <c r="Y11" s="152"/>
      <c r="Z11" s="152">
        <f>SUM(Z13:Z38)</f>
        <v>3379</v>
      </c>
      <c r="AA11" s="152">
        <f>SUM(AA13:AA38)</f>
        <v>1142</v>
      </c>
      <c r="AB11" s="152">
        <f>SUM(AB13:AB38)</f>
        <v>2237</v>
      </c>
    </row>
    <row r="12" spans="1:32" ht="15" customHeight="1" x14ac:dyDescent="0.25">
      <c r="A12" s="433"/>
      <c r="B12" s="434"/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</row>
    <row r="13" spans="1:32" ht="15" customHeight="1" x14ac:dyDescent="0.2">
      <c r="A13" s="433" t="s">
        <v>79</v>
      </c>
      <c r="B13" s="435">
        <v>308</v>
      </c>
      <c r="C13" s="263">
        <v>117</v>
      </c>
      <c r="D13" s="263">
        <v>191</v>
      </c>
      <c r="E13" s="263"/>
      <c r="F13" s="152" t="s">
        <v>61</v>
      </c>
      <c r="G13" s="152" t="s">
        <v>61</v>
      </c>
      <c r="H13" s="152" t="s">
        <v>61</v>
      </c>
      <c r="I13" s="152"/>
      <c r="J13" s="152" t="s">
        <v>61</v>
      </c>
      <c r="K13" s="152" t="s">
        <v>61</v>
      </c>
      <c r="L13" s="152" t="s">
        <v>61</v>
      </c>
      <c r="M13" s="152"/>
      <c r="N13" s="152" t="s">
        <v>61</v>
      </c>
      <c r="O13" s="152" t="s">
        <v>61</v>
      </c>
      <c r="P13" s="152" t="s">
        <v>61</v>
      </c>
      <c r="Q13" s="263"/>
      <c r="R13" s="263">
        <v>117</v>
      </c>
      <c r="S13" s="263">
        <v>56</v>
      </c>
      <c r="T13" s="263">
        <v>61</v>
      </c>
      <c r="U13" s="263"/>
      <c r="V13" s="263">
        <v>98</v>
      </c>
      <c r="W13" s="263">
        <v>34</v>
      </c>
      <c r="X13" s="263">
        <v>64</v>
      </c>
      <c r="Y13" s="263"/>
      <c r="Z13" s="263">
        <v>93</v>
      </c>
      <c r="AA13" s="263">
        <v>27</v>
      </c>
      <c r="AB13" s="263">
        <v>66</v>
      </c>
    </row>
    <row r="14" spans="1:32" ht="15" customHeight="1" x14ac:dyDescent="0.2">
      <c r="A14" s="433" t="s">
        <v>80</v>
      </c>
      <c r="B14" s="435">
        <v>456</v>
      </c>
      <c r="C14" s="263">
        <v>131</v>
      </c>
      <c r="D14" s="263">
        <v>325</v>
      </c>
      <c r="E14" s="263"/>
      <c r="F14" s="152" t="s">
        <v>61</v>
      </c>
      <c r="G14" s="152" t="s">
        <v>61</v>
      </c>
      <c r="H14" s="152" t="s">
        <v>61</v>
      </c>
      <c r="I14" s="152"/>
      <c r="J14" s="152" t="s">
        <v>61</v>
      </c>
      <c r="K14" s="152" t="s">
        <v>61</v>
      </c>
      <c r="L14" s="152" t="s">
        <v>61</v>
      </c>
      <c r="M14" s="152"/>
      <c r="N14" s="152" t="s">
        <v>61</v>
      </c>
      <c r="O14" s="152" t="s">
        <v>61</v>
      </c>
      <c r="P14" s="152" t="s">
        <v>61</v>
      </c>
      <c r="Q14" s="263"/>
      <c r="R14" s="263">
        <v>193</v>
      </c>
      <c r="S14" s="263">
        <v>69</v>
      </c>
      <c r="T14" s="263">
        <v>124</v>
      </c>
      <c r="U14" s="263"/>
      <c r="V14" s="263">
        <v>132</v>
      </c>
      <c r="W14" s="263">
        <v>32</v>
      </c>
      <c r="X14" s="263">
        <v>100</v>
      </c>
      <c r="Y14" s="263"/>
      <c r="Z14" s="263">
        <v>131</v>
      </c>
      <c r="AA14" s="263">
        <v>30</v>
      </c>
      <c r="AB14" s="263">
        <v>101</v>
      </c>
    </row>
    <row r="15" spans="1:32" ht="15" customHeight="1" thickBot="1" x14ac:dyDescent="0.25">
      <c r="A15" s="436" t="s">
        <v>81</v>
      </c>
      <c r="B15" s="430">
        <v>255</v>
      </c>
      <c r="C15" s="263">
        <v>87</v>
      </c>
      <c r="D15" s="263">
        <v>168</v>
      </c>
      <c r="E15" s="263"/>
      <c r="F15" s="152" t="s">
        <v>61</v>
      </c>
      <c r="G15" s="152" t="s">
        <v>61</v>
      </c>
      <c r="H15" s="152" t="s">
        <v>61</v>
      </c>
      <c r="I15" s="152"/>
      <c r="J15" s="152" t="s">
        <v>61</v>
      </c>
      <c r="K15" s="152" t="s">
        <v>61</v>
      </c>
      <c r="L15" s="152" t="s">
        <v>61</v>
      </c>
      <c r="M15" s="152"/>
      <c r="N15" s="152" t="s">
        <v>61</v>
      </c>
      <c r="O15" s="152" t="s">
        <v>61</v>
      </c>
      <c r="P15" s="152" t="s">
        <v>61</v>
      </c>
      <c r="Q15" s="263"/>
      <c r="R15" s="263">
        <v>128</v>
      </c>
      <c r="S15" s="263">
        <v>43</v>
      </c>
      <c r="T15" s="263">
        <v>85</v>
      </c>
      <c r="U15" s="263"/>
      <c r="V15" s="263">
        <v>90</v>
      </c>
      <c r="W15" s="263">
        <v>32</v>
      </c>
      <c r="X15" s="263">
        <v>58</v>
      </c>
      <c r="Y15" s="263"/>
      <c r="Z15" s="263">
        <v>37</v>
      </c>
      <c r="AA15" s="263">
        <v>12</v>
      </c>
      <c r="AB15" s="263">
        <v>25</v>
      </c>
    </row>
    <row r="16" spans="1:32" ht="15" customHeight="1" x14ac:dyDescent="0.2">
      <c r="A16" s="107" t="s">
        <v>82</v>
      </c>
      <c r="B16" s="263">
        <v>1079</v>
      </c>
      <c r="C16" s="263">
        <v>398</v>
      </c>
      <c r="D16" s="263">
        <v>681</v>
      </c>
      <c r="E16" s="263"/>
      <c r="F16" s="152" t="s">
        <v>61</v>
      </c>
      <c r="G16" s="152" t="s">
        <v>61</v>
      </c>
      <c r="H16" s="152" t="s">
        <v>61</v>
      </c>
      <c r="I16" s="152"/>
      <c r="J16" s="152" t="s">
        <v>61</v>
      </c>
      <c r="K16" s="152" t="s">
        <v>61</v>
      </c>
      <c r="L16" s="152" t="s">
        <v>61</v>
      </c>
      <c r="M16" s="152"/>
      <c r="N16" s="152" t="s">
        <v>61</v>
      </c>
      <c r="O16" s="152" t="s">
        <v>61</v>
      </c>
      <c r="P16" s="152" t="s">
        <v>61</v>
      </c>
      <c r="Q16" s="263"/>
      <c r="R16" s="263">
        <v>477</v>
      </c>
      <c r="S16" s="263">
        <v>181</v>
      </c>
      <c r="T16" s="263">
        <v>296</v>
      </c>
      <c r="U16" s="263"/>
      <c r="V16" s="263">
        <v>287</v>
      </c>
      <c r="W16" s="263">
        <v>109</v>
      </c>
      <c r="X16" s="263">
        <v>178</v>
      </c>
      <c r="Y16" s="263"/>
      <c r="Z16" s="263">
        <v>315</v>
      </c>
      <c r="AA16" s="263">
        <v>108</v>
      </c>
      <c r="AB16" s="263">
        <v>207</v>
      </c>
    </row>
    <row r="17" spans="1:28" ht="15" customHeight="1" x14ac:dyDescent="0.2">
      <c r="A17" s="107" t="s">
        <v>83</v>
      </c>
      <c r="B17" s="263">
        <v>203</v>
      </c>
      <c r="C17" s="263">
        <v>71</v>
      </c>
      <c r="D17" s="263">
        <v>132</v>
      </c>
      <c r="E17" s="263"/>
      <c r="F17" s="152" t="s">
        <v>61</v>
      </c>
      <c r="G17" s="152" t="s">
        <v>61</v>
      </c>
      <c r="H17" s="152" t="s">
        <v>61</v>
      </c>
      <c r="I17" s="152"/>
      <c r="J17" s="152" t="s">
        <v>61</v>
      </c>
      <c r="K17" s="152" t="s">
        <v>61</v>
      </c>
      <c r="L17" s="152" t="s">
        <v>61</v>
      </c>
      <c r="M17" s="152"/>
      <c r="N17" s="152" t="s">
        <v>61</v>
      </c>
      <c r="O17" s="152" t="s">
        <v>61</v>
      </c>
      <c r="P17" s="152" t="s">
        <v>61</v>
      </c>
      <c r="Q17" s="263"/>
      <c r="R17" s="263">
        <v>99</v>
      </c>
      <c r="S17" s="263">
        <v>36</v>
      </c>
      <c r="T17" s="263">
        <v>63</v>
      </c>
      <c r="U17" s="263"/>
      <c r="V17" s="263">
        <v>60</v>
      </c>
      <c r="W17" s="263">
        <v>18</v>
      </c>
      <c r="X17" s="263">
        <v>42</v>
      </c>
      <c r="Y17" s="263"/>
      <c r="Z17" s="263">
        <v>44</v>
      </c>
      <c r="AA17" s="263">
        <v>17</v>
      </c>
      <c r="AB17" s="263">
        <v>27</v>
      </c>
    </row>
    <row r="18" spans="1:28" ht="15" customHeight="1" x14ac:dyDescent="0.2">
      <c r="A18" s="107" t="s">
        <v>84</v>
      </c>
      <c r="B18" s="263">
        <v>570</v>
      </c>
      <c r="C18" s="263">
        <v>215</v>
      </c>
      <c r="D18" s="263">
        <v>355</v>
      </c>
      <c r="E18" s="263"/>
      <c r="F18" s="152" t="s">
        <v>61</v>
      </c>
      <c r="G18" s="152" t="s">
        <v>61</v>
      </c>
      <c r="H18" s="152" t="s">
        <v>61</v>
      </c>
      <c r="I18" s="152"/>
      <c r="J18" s="152" t="s">
        <v>61</v>
      </c>
      <c r="K18" s="152" t="s">
        <v>61</v>
      </c>
      <c r="L18" s="152" t="s">
        <v>61</v>
      </c>
      <c r="M18" s="152"/>
      <c r="N18" s="152" t="s">
        <v>61</v>
      </c>
      <c r="O18" s="152" t="s">
        <v>61</v>
      </c>
      <c r="P18" s="152" t="s">
        <v>61</v>
      </c>
      <c r="Q18" s="263"/>
      <c r="R18" s="263">
        <v>355</v>
      </c>
      <c r="S18" s="263">
        <v>145</v>
      </c>
      <c r="T18" s="263">
        <v>210</v>
      </c>
      <c r="U18" s="263"/>
      <c r="V18" s="263">
        <v>93</v>
      </c>
      <c r="W18" s="263">
        <v>29</v>
      </c>
      <c r="X18" s="263">
        <v>64</v>
      </c>
      <c r="Y18" s="263"/>
      <c r="Z18" s="263">
        <v>122</v>
      </c>
      <c r="AA18" s="263">
        <v>41</v>
      </c>
      <c r="AB18" s="263">
        <v>81</v>
      </c>
    </row>
    <row r="19" spans="1:28" ht="15" customHeight="1" x14ac:dyDescent="0.2">
      <c r="A19" s="107" t="s">
        <v>85</v>
      </c>
      <c r="B19" s="263">
        <v>226</v>
      </c>
      <c r="C19" s="263">
        <v>76</v>
      </c>
      <c r="D19" s="263">
        <v>150</v>
      </c>
      <c r="E19" s="263"/>
      <c r="F19" s="152" t="s">
        <v>61</v>
      </c>
      <c r="G19" s="152" t="s">
        <v>61</v>
      </c>
      <c r="H19" s="152" t="s">
        <v>61</v>
      </c>
      <c r="I19" s="152"/>
      <c r="J19" s="152" t="s">
        <v>61</v>
      </c>
      <c r="K19" s="152" t="s">
        <v>61</v>
      </c>
      <c r="L19" s="152" t="s">
        <v>61</v>
      </c>
      <c r="M19" s="152"/>
      <c r="N19" s="152" t="s">
        <v>61</v>
      </c>
      <c r="O19" s="152" t="s">
        <v>61</v>
      </c>
      <c r="P19" s="152" t="s">
        <v>61</v>
      </c>
      <c r="Q19" s="263"/>
      <c r="R19" s="263">
        <v>102</v>
      </c>
      <c r="S19" s="263">
        <v>32</v>
      </c>
      <c r="T19" s="263">
        <v>70</v>
      </c>
      <c r="U19" s="263"/>
      <c r="V19" s="263">
        <v>56</v>
      </c>
      <c r="W19" s="263">
        <v>23</v>
      </c>
      <c r="X19" s="263">
        <v>33</v>
      </c>
      <c r="Y19" s="263"/>
      <c r="Z19" s="263">
        <v>68</v>
      </c>
      <c r="AA19" s="263">
        <v>21</v>
      </c>
      <c r="AB19" s="263">
        <v>47</v>
      </c>
    </row>
    <row r="20" spans="1:28" ht="15" customHeight="1" x14ac:dyDescent="0.2">
      <c r="A20" s="107" t="s">
        <v>86</v>
      </c>
      <c r="B20" s="263">
        <v>1524</v>
      </c>
      <c r="C20" s="263">
        <v>713</v>
      </c>
      <c r="D20" s="263">
        <v>811</v>
      </c>
      <c r="E20" s="263"/>
      <c r="F20" s="152" t="s">
        <v>61</v>
      </c>
      <c r="G20" s="152" t="s">
        <v>61</v>
      </c>
      <c r="H20" s="152" t="s">
        <v>61</v>
      </c>
      <c r="I20" s="152"/>
      <c r="J20" s="152" t="s">
        <v>61</v>
      </c>
      <c r="K20" s="152" t="s">
        <v>61</v>
      </c>
      <c r="L20" s="152" t="s">
        <v>61</v>
      </c>
      <c r="M20" s="152"/>
      <c r="N20" s="152" t="s">
        <v>61</v>
      </c>
      <c r="O20" s="152" t="s">
        <v>61</v>
      </c>
      <c r="P20" s="152" t="s">
        <v>61</v>
      </c>
      <c r="Q20" s="263"/>
      <c r="R20" s="263">
        <v>639</v>
      </c>
      <c r="S20" s="263">
        <v>305</v>
      </c>
      <c r="T20" s="263">
        <v>334</v>
      </c>
      <c r="U20" s="263"/>
      <c r="V20" s="263">
        <v>552</v>
      </c>
      <c r="W20" s="263">
        <v>256</v>
      </c>
      <c r="X20" s="263">
        <v>296</v>
      </c>
      <c r="Y20" s="263"/>
      <c r="Z20" s="263">
        <v>333</v>
      </c>
      <c r="AA20" s="263">
        <v>152</v>
      </c>
      <c r="AB20" s="263">
        <v>181</v>
      </c>
    </row>
    <row r="21" spans="1:28" ht="15" customHeight="1" x14ac:dyDescent="0.2">
      <c r="A21" s="107" t="s">
        <v>87</v>
      </c>
      <c r="B21" s="263">
        <v>453</v>
      </c>
      <c r="C21" s="263">
        <v>181</v>
      </c>
      <c r="D21" s="263">
        <v>272</v>
      </c>
      <c r="E21" s="263"/>
      <c r="F21" s="152" t="s">
        <v>61</v>
      </c>
      <c r="G21" s="152" t="s">
        <v>61</v>
      </c>
      <c r="H21" s="152" t="s">
        <v>61</v>
      </c>
      <c r="I21" s="152"/>
      <c r="J21" s="152" t="s">
        <v>61</v>
      </c>
      <c r="K21" s="152" t="s">
        <v>61</v>
      </c>
      <c r="L21" s="152" t="s">
        <v>61</v>
      </c>
      <c r="M21" s="152"/>
      <c r="N21" s="152" t="s">
        <v>61</v>
      </c>
      <c r="O21" s="152" t="s">
        <v>61</v>
      </c>
      <c r="P21" s="152" t="s">
        <v>61</v>
      </c>
      <c r="Q21" s="263"/>
      <c r="R21" s="263">
        <v>209</v>
      </c>
      <c r="S21" s="263">
        <v>96</v>
      </c>
      <c r="T21" s="263">
        <v>113</v>
      </c>
      <c r="U21" s="263"/>
      <c r="V21" s="263">
        <v>132</v>
      </c>
      <c r="W21" s="263">
        <v>49</v>
      </c>
      <c r="X21" s="263">
        <v>83</v>
      </c>
      <c r="Y21" s="263"/>
      <c r="Z21" s="263">
        <v>112</v>
      </c>
      <c r="AA21" s="263">
        <v>36</v>
      </c>
      <c r="AB21" s="263">
        <v>76</v>
      </c>
    </row>
    <row r="22" spans="1:28" ht="15" customHeight="1" x14ac:dyDescent="0.2">
      <c r="A22" s="107" t="s">
        <v>88</v>
      </c>
      <c r="B22" s="263">
        <v>842</v>
      </c>
      <c r="C22" s="263">
        <v>220</v>
      </c>
      <c r="D22" s="263">
        <v>622</v>
      </c>
      <c r="E22" s="263"/>
      <c r="F22" s="152" t="s">
        <v>61</v>
      </c>
      <c r="G22" s="152" t="s">
        <v>61</v>
      </c>
      <c r="H22" s="152" t="s">
        <v>61</v>
      </c>
      <c r="I22" s="152"/>
      <c r="J22" s="152" t="s">
        <v>61</v>
      </c>
      <c r="K22" s="152" t="s">
        <v>61</v>
      </c>
      <c r="L22" s="152" t="s">
        <v>61</v>
      </c>
      <c r="M22" s="152"/>
      <c r="N22" s="152" t="s">
        <v>61</v>
      </c>
      <c r="O22" s="152" t="s">
        <v>61</v>
      </c>
      <c r="P22" s="152" t="s">
        <v>61</v>
      </c>
      <c r="Q22" s="263"/>
      <c r="R22" s="263">
        <v>331</v>
      </c>
      <c r="S22" s="263">
        <v>76</v>
      </c>
      <c r="T22" s="263">
        <v>255</v>
      </c>
      <c r="U22" s="263"/>
      <c r="V22" s="263">
        <v>292</v>
      </c>
      <c r="W22" s="263">
        <v>89</v>
      </c>
      <c r="X22" s="263">
        <v>203</v>
      </c>
      <c r="Y22" s="263"/>
      <c r="Z22" s="263">
        <v>219</v>
      </c>
      <c r="AA22" s="263">
        <v>55</v>
      </c>
      <c r="AB22" s="263">
        <v>164</v>
      </c>
    </row>
    <row r="23" spans="1:28" ht="15" customHeight="1" x14ac:dyDescent="0.2">
      <c r="A23" s="107" t="s">
        <v>156</v>
      </c>
      <c r="B23" s="263">
        <v>194</v>
      </c>
      <c r="C23" s="263">
        <v>59</v>
      </c>
      <c r="D23" s="263">
        <v>135</v>
      </c>
      <c r="E23" s="263"/>
      <c r="F23" s="152" t="s">
        <v>61</v>
      </c>
      <c r="G23" s="152" t="s">
        <v>61</v>
      </c>
      <c r="H23" s="152" t="s">
        <v>61</v>
      </c>
      <c r="I23" s="152"/>
      <c r="J23" s="152" t="s">
        <v>61</v>
      </c>
      <c r="K23" s="152" t="s">
        <v>61</v>
      </c>
      <c r="L23" s="152" t="s">
        <v>61</v>
      </c>
      <c r="M23" s="152"/>
      <c r="N23" s="152" t="s">
        <v>61</v>
      </c>
      <c r="O23" s="152" t="s">
        <v>61</v>
      </c>
      <c r="P23" s="152" t="s">
        <v>61</v>
      </c>
      <c r="Q23" s="263"/>
      <c r="R23" s="263">
        <v>56</v>
      </c>
      <c r="S23" s="263">
        <v>21</v>
      </c>
      <c r="T23" s="263">
        <v>35</v>
      </c>
      <c r="U23" s="263"/>
      <c r="V23" s="263">
        <v>79</v>
      </c>
      <c r="W23" s="263">
        <v>24</v>
      </c>
      <c r="X23" s="263">
        <v>55</v>
      </c>
      <c r="Y23" s="263"/>
      <c r="Z23" s="263">
        <v>59</v>
      </c>
      <c r="AA23" s="263">
        <v>14</v>
      </c>
      <c r="AB23" s="263">
        <v>45</v>
      </c>
    </row>
    <row r="24" spans="1:28" ht="15" customHeight="1" x14ac:dyDescent="0.2">
      <c r="A24" s="153" t="s">
        <v>90</v>
      </c>
      <c r="B24" s="263">
        <v>1210</v>
      </c>
      <c r="C24" s="263">
        <v>563</v>
      </c>
      <c r="D24" s="263">
        <v>647</v>
      </c>
      <c r="E24" s="263"/>
      <c r="F24" s="152" t="s">
        <v>61</v>
      </c>
      <c r="G24" s="152" t="s">
        <v>61</v>
      </c>
      <c r="H24" s="152" t="s">
        <v>61</v>
      </c>
      <c r="I24" s="152"/>
      <c r="J24" s="152" t="s">
        <v>61</v>
      </c>
      <c r="K24" s="152" t="s">
        <v>61</v>
      </c>
      <c r="L24" s="152" t="s">
        <v>61</v>
      </c>
      <c r="M24" s="152"/>
      <c r="N24" s="152" t="s">
        <v>61</v>
      </c>
      <c r="O24" s="152" t="s">
        <v>61</v>
      </c>
      <c r="P24" s="152" t="s">
        <v>61</v>
      </c>
      <c r="Q24" s="263"/>
      <c r="R24" s="263">
        <v>531</v>
      </c>
      <c r="S24" s="263">
        <v>231</v>
      </c>
      <c r="T24" s="263">
        <v>300</v>
      </c>
      <c r="U24" s="263"/>
      <c r="V24" s="263">
        <v>320</v>
      </c>
      <c r="W24" s="263">
        <v>155</v>
      </c>
      <c r="X24" s="263">
        <v>165</v>
      </c>
      <c r="Y24" s="263"/>
      <c r="Z24" s="263">
        <v>359</v>
      </c>
      <c r="AA24" s="263">
        <v>177</v>
      </c>
      <c r="AB24" s="263">
        <v>182</v>
      </c>
    </row>
    <row r="25" spans="1:28" ht="15" customHeight="1" x14ac:dyDescent="0.2">
      <c r="A25" s="107" t="s">
        <v>91</v>
      </c>
      <c r="B25" s="263">
        <v>152</v>
      </c>
      <c r="C25" s="263">
        <v>49</v>
      </c>
      <c r="D25" s="263">
        <v>103</v>
      </c>
      <c r="E25" s="263"/>
      <c r="F25" s="152" t="s">
        <v>61</v>
      </c>
      <c r="G25" s="152" t="s">
        <v>61</v>
      </c>
      <c r="H25" s="152" t="s">
        <v>61</v>
      </c>
      <c r="I25" s="152"/>
      <c r="J25" s="152" t="s">
        <v>61</v>
      </c>
      <c r="K25" s="152" t="s">
        <v>61</v>
      </c>
      <c r="L25" s="152" t="s">
        <v>61</v>
      </c>
      <c r="M25" s="152"/>
      <c r="N25" s="152" t="s">
        <v>61</v>
      </c>
      <c r="O25" s="152" t="s">
        <v>61</v>
      </c>
      <c r="P25" s="152" t="s">
        <v>61</v>
      </c>
      <c r="Q25" s="263"/>
      <c r="R25" s="263">
        <v>83</v>
      </c>
      <c r="S25" s="263">
        <v>20</v>
      </c>
      <c r="T25" s="263">
        <v>63</v>
      </c>
      <c r="U25" s="263"/>
      <c r="V25" s="263">
        <v>48</v>
      </c>
      <c r="W25" s="263">
        <v>22</v>
      </c>
      <c r="X25" s="263">
        <v>26</v>
      </c>
      <c r="Y25" s="263"/>
      <c r="Z25" s="263">
        <v>21</v>
      </c>
      <c r="AA25" s="263">
        <v>7</v>
      </c>
      <c r="AB25" s="263">
        <v>14</v>
      </c>
    </row>
    <row r="26" spans="1:28" ht="15" customHeight="1" x14ac:dyDescent="0.2">
      <c r="A26" s="107" t="s">
        <v>92</v>
      </c>
      <c r="B26" s="263">
        <v>426</v>
      </c>
      <c r="C26" s="263">
        <v>161</v>
      </c>
      <c r="D26" s="263">
        <v>265</v>
      </c>
      <c r="E26" s="263"/>
      <c r="F26" s="152" t="s">
        <v>61</v>
      </c>
      <c r="G26" s="152" t="s">
        <v>61</v>
      </c>
      <c r="H26" s="152" t="s">
        <v>61</v>
      </c>
      <c r="I26" s="152"/>
      <c r="J26" s="152" t="s">
        <v>61</v>
      </c>
      <c r="K26" s="152" t="s">
        <v>61</v>
      </c>
      <c r="L26" s="152" t="s">
        <v>61</v>
      </c>
      <c r="M26" s="152"/>
      <c r="N26" s="152" t="s">
        <v>61</v>
      </c>
      <c r="O26" s="152" t="s">
        <v>61</v>
      </c>
      <c r="P26" s="152" t="s">
        <v>61</v>
      </c>
      <c r="Q26" s="263"/>
      <c r="R26" s="263">
        <v>189</v>
      </c>
      <c r="S26" s="263">
        <v>79</v>
      </c>
      <c r="T26" s="263">
        <v>110</v>
      </c>
      <c r="U26" s="263"/>
      <c r="V26" s="263">
        <v>129</v>
      </c>
      <c r="W26" s="263">
        <v>52</v>
      </c>
      <c r="X26" s="263">
        <v>77</v>
      </c>
      <c r="Y26" s="263"/>
      <c r="Z26" s="263">
        <v>108</v>
      </c>
      <c r="AA26" s="263">
        <v>30</v>
      </c>
      <c r="AB26" s="263">
        <v>78</v>
      </c>
    </row>
    <row r="27" spans="1:28" ht="15" customHeight="1" x14ac:dyDescent="0.2">
      <c r="A27" s="107" t="s">
        <v>149</v>
      </c>
      <c r="B27" s="263">
        <v>167</v>
      </c>
      <c r="C27" s="263">
        <v>53</v>
      </c>
      <c r="D27" s="263">
        <v>114</v>
      </c>
      <c r="E27" s="263"/>
      <c r="F27" s="152" t="s">
        <v>61</v>
      </c>
      <c r="G27" s="152" t="s">
        <v>61</v>
      </c>
      <c r="H27" s="152" t="s">
        <v>61</v>
      </c>
      <c r="I27" s="152"/>
      <c r="J27" s="152" t="s">
        <v>61</v>
      </c>
      <c r="K27" s="152" t="s">
        <v>61</v>
      </c>
      <c r="L27" s="152" t="s">
        <v>61</v>
      </c>
      <c r="M27" s="152"/>
      <c r="N27" s="152" t="s">
        <v>61</v>
      </c>
      <c r="O27" s="152" t="s">
        <v>61</v>
      </c>
      <c r="P27" s="152" t="s">
        <v>61</v>
      </c>
      <c r="Q27" s="263"/>
      <c r="R27" s="263">
        <v>68</v>
      </c>
      <c r="S27" s="263">
        <v>18</v>
      </c>
      <c r="T27" s="263">
        <v>50</v>
      </c>
      <c r="U27" s="263"/>
      <c r="V27" s="263">
        <v>58</v>
      </c>
      <c r="W27" s="263">
        <v>19</v>
      </c>
      <c r="X27" s="263">
        <v>39</v>
      </c>
      <c r="Y27" s="263"/>
      <c r="Z27" s="263">
        <v>41</v>
      </c>
      <c r="AA27" s="263">
        <v>16</v>
      </c>
      <c r="AB27" s="263">
        <v>25</v>
      </c>
    </row>
    <row r="28" spans="1:28" ht="15" customHeight="1" x14ac:dyDescent="0.2">
      <c r="A28" s="107" t="s">
        <v>94</v>
      </c>
      <c r="B28" s="263">
        <v>223</v>
      </c>
      <c r="C28" s="263">
        <v>78</v>
      </c>
      <c r="D28" s="263">
        <v>145</v>
      </c>
      <c r="E28" s="263"/>
      <c r="F28" s="152" t="s">
        <v>61</v>
      </c>
      <c r="G28" s="152" t="s">
        <v>61</v>
      </c>
      <c r="H28" s="152" t="s">
        <v>61</v>
      </c>
      <c r="I28" s="152"/>
      <c r="J28" s="152" t="s">
        <v>61</v>
      </c>
      <c r="K28" s="152" t="s">
        <v>61</v>
      </c>
      <c r="L28" s="152" t="s">
        <v>61</v>
      </c>
      <c r="M28" s="152"/>
      <c r="N28" s="152" t="s">
        <v>61</v>
      </c>
      <c r="O28" s="152" t="s">
        <v>61</v>
      </c>
      <c r="P28" s="152" t="s">
        <v>61</v>
      </c>
      <c r="Q28" s="263"/>
      <c r="R28" s="263">
        <v>119</v>
      </c>
      <c r="S28" s="263">
        <v>37</v>
      </c>
      <c r="T28" s="263">
        <v>82</v>
      </c>
      <c r="U28" s="263"/>
      <c r="V28" s="263">
        <v>51</v>
      </c>
      <c r="W28" s="263">
        <v>23</v>
      </c>
      <c r="X28" s="263">
        <v>28</v>
      </c>
      <c r="Y28" s="263"/>
      <c r="Z28" s="263">
        <v>53</v>
      </c>
      <c r="AA28" s="263">
        <v>18</v>
      </c>
      <c r="AB28" s="263">
        <v>35</v>
      </c>
    </row>
    <row r="29" spans="1:28" ht="15" customHeight="1" x14ac:dyDescent="0.2">
      <c r="A29" s="107" t="s">
        <v>95</v>
      </c>
      <c r="B29" s="263">
        <v>719</v>
      </c>
      <c r="C29" s="263">
        <v>263</v>
      </c>
      <c r="D29" s="263">
        <v>456</v>
      </c>
      <c r="E29" s="263"/>
      <c r="F29" s="152" t="s">
        <v>61</v>
      </c>
      <c r="G29" s="152" t="s">
        <v>61</v>
      </c>
      <c r="H29" s="152" t="s">
        <v>61</v>
      </c>
      <c r="I29" s="152"/>
      <c r="J29" s="152" t="s">
        <v>61</v>
      </c>
      <c r="K29" s="152" t="s">
        <v>61</v>
      </c>
      <c r="L29" s="152" t="s">
        <v>61</v>
      </c>
      <c r="M29" s="152"/>
      <c r="N29" s="152" t="s">
        <v>61</v>
      </c>
      <c r="O29" s="152" t="s">
        <v>61</v>
      </c>
      <c r="P29" s="152" t="s">
        <v>61</v>
      </c>
      <c r="Q29" s="263"/>
      <c r="R29" s="263">
        <v>301</v>
      </c>
      <c r="S29" s="263">
        <v>120</v>
      </c>
      <c r="T29" s="263">
        <v>181</v>
      </c>
      <c r="U29" s="263"/>
      <c r="V29" s="263">
        <v>254</v>
      </c>
      <c r="W29" s="263">
        <v>97</v>
      </c>
      <c r="X29" s="263">
        <v>157</v>
      </c>
      <c r="Y29" s="263"/>
      <c r="Z29" s="263">
        <v>164</v>
      </c>
      <c r="AA29" s="263">
        <v>46</v>
      </c>
      <c r="AB29" s="263">
        <v>118</v>
      </c>
    </row>
    <row r="30" spans="1:28" ht="15" customHeight="1" x14ac:dyDescent="0.2">
      <c r="A30" s="107" t="s">
        <v>96</v>
      </c>
      <c r="B30" s="263">
        <v>722</v>
      </c>
      <c r="C30" s="263">
        <v>208</v>
      </c>
      <c r="D30" s="263">
        <v>514</v>
      </c>
      <c r="E30" s="263"/>
      <c r="F30" s="152" t="s">
        <v>61</v>
      </c>
      <c r="G30" s="152" t="s">
        <v>61</v>
      </c>
      <c r="H30" s="152" t="s">
        <v>61</v>
      </c>
      <c r="I30" s="152"/>
      <c r="J30" s="152" t="s">
        <v>61</v>
      </c>
      <c r="K30" s="152" t="s">
        <v>61</v>
      </c>
      <c r="L30" s="152" t="s">
        <v>61</v>
      </c>
      <c r="M30" s="152"/>
      <c r="N30" s="152" t="s">
        <v>61</v>
      </c>
      <c r="O30" s="152" t="s">
        <v>61</v>
      </c>
      <c r="P30" s="152" t="s">
        <v>61</v>
      </c>
      <c r="Q30" s="263"/>
      <c r="R30" s="263">
        <v>318</v>
      </c>
      <c r="S30" s="263">
        <v>104</v>
      </c>
      <c r="T30" s="263">
        <v>214</v>
      </c>
      <c r="U30" s="263"/>
      <c r="V30" s="263">
        <v>198</v>
      </c>
      <c r="W30" s="263">
        <v>48</v>
      </c>
      <c r="X30" s="263">
        <v>150</v>
      </c>
      <c r="Y30" s="263"/>
      <c r="Z30" s="263">
        <v>206</v>
      </c>
      <c r="AA30" s="263">
        <v>56</v>
      </c>
      <c r="AB30" s="263">
        <v>150</v>
      </c>
    </row>
    <row r="31" spans="1:28" ht="15" customHeight="1" x14ac:dyDescent="0.2">
      <c r="A31" s="107" t="s">
        <v>97</v>
      </c>
      <c r="B31" s="263">
        <v>253</v>
      </c>
      <c r="C31" s="263">
        <v>86</v>
      </c>
      <c r="D31" s="263">
        <v>167</v>
      </c>
      <c r="E31" s="263"/>
      <c r="F31" s="152" t="s">
        <v>61</v>
      </c>
      <c r="G31" s="152" t="s">
        <v>61</v>
      </c>
      <c r="H31" s="152" t="s">
        <v>61</v>
      </c>
      <c r="I31" s="152"/>
      <c r="J31" s="152" t="s">
        <v>61</v>
      </c>
      <c r="K31" s="152" t="s">
        <v>61</v>
      </c>
      <c r="L31" s="152" t="s">
        <v>61</v>
      </c>
      <c r="M31" s="152"/>
      <c r="N31" s="152" t="s">
        <v>61</v>
      </c>
      <c r="O31" s="152" t="s">
        <v>61</v>
      </c>
      <c r="P31" s="152" t="s">
        <v>61</v>
      </c>
      <c r="Q31" s="263"/>
      <c r="R31" s="263">
        <v>95</v>
      </c>
      <c r="S31" s="263">
        <v>32</v>
      </c>
      <c r="T31" s="263">
        <v>63</v>
      </c>
      <c r="U31" s="263"/>
      <c r="V31" s="263">
        <v>66</v>
      </c>
      <c r="W31" s="263">
        <v>22</v>
      </c>
      <c r="X31" s="263">
        <v>44</v>
      </c>
      <c r="Y31" s="263"/>
      <c r="Z31" s="263">
        <v>92</v>
      </c>
      <c r="AA31" s="263">
        <v>32</v>
      </c>
      <c r="AB31" s="263">
        <v>60</v>
      </c>
    </row>
    <row r="32" spans="1:28" ht="15" customHeight="1" x14ac:dyDescent="0.2">
      <c r="A32" s="107" t="s">
        <v>98</v>
      </c>
      <c r="B32" s="263">
        <v>334</v>
      </c>
      <c r="C32" s="263">
        <v>119</v>
      </c>
      <c r="D32" s="263">
        <v>215</v>
      </c>
      <c r="E32" s="263"/>
      <c r="F32" s="152" t="s">
        <v>61</v>
      </c>
      <c r="G32" s="152" t="s">
        <v>61</v>
      </c>
      <c r="H32" s="152" t="s">
        <v>61</v>
      </c>
      <c r="I32" s="152"/>
      <c r="J32" s="152" t="s">
        <v>61</v>
      </c>
      <c r="K32" s="152" t="s">
        <v>61</v>
      </c>
      <c r="L32" s="152" t="s">
        <v>61</v>
      </c>
      <c r="M32" s="152"/>
      <c r="N32" s="152" t="s">
        <v>61</v>
      </c>
      <c r="O32" s="152" t="s">
        <v>61</v>
      </c>
      <c r="P32" s="152" t="s">
        <v>61</v>
      </c>
      <c r="Q32" s="263"/>
      <c r="R32" s="263">
        <v>150</v>
      </c>
      <c r="S32" s="263">
        <v>61</v>
      </c>
      <c r="T32" s="263">
        <v>89</v>
      </c>
      <c r="U32" s="263"/>
      <c r="V32" s="263">
        <v>93</v>
      </c>
      <c r="W32" s="263">
        <v>26</v>
      </c>
      <c r="X32" s="263">
        <v>67</v>
      </c>
      <c r="Y32" s="263"/>
      <c r="Z32" s="263">
        <v>91</v>
      </c>
      <c r="AA32" s="263">
        <v>32</v>
      </c>
      <c r="AB32" s="263">
        <v>59</v>
      </c>
    </row>
    <row r="33" spans="1:28" ht="15" customHeight="1" x14ac:dyDescent="0.2">
      <c r="A33" s="107" t="s">
        <v>99</v>
      </c>
      <c r="B33" s="263">
        <v>553</v>
      </c>
      <c r="C33" s="263">
        <v>163</v>
      </c>
      <c r="D33" s="263">
        <v>390</v>
      </c>
      <c r="E33" s="263"/>
      <c r="F33" s="152" t="s">
        <v>61</v>
      </c>
      <c r="G33" s="152" t="s">
        <v>61</v>
      </c>
      <c r="H33" s="152" t="s">
        <v>61</v>
      </c>
      <c r="I33" s="152"/>
      <c r="J33" s="152" t="s">
        <v>61</v>
      </c>
      <c r="K33" s="152" t="s">
        <v>61</v>
      </c>
      <c r="L33" s="152" t="s">
        <v>61</v>
      </c>
      <c r="M33" s="152"/>
      <c r="N33" s="152" t="s">
        <v>61</v>
      </c>
      <c r="O33" s="152" t="s">
        <v>61</v>
      </c>
      <c r="P33" s="152" t="s">
        <v>61</v>
      </c>
      <c r="Q33" s="263"/>
      <c r="R33" s="263">
        <v>276</v>
      </c>
      <c r="S33" s="263">
        <v>85</v>
      </c>
      <c r="T33" s="263">
        <v>191</v>
      </c>
      <c r="U33" s="263"/>
      <c r="V33" s="263">
        <v>110</v>
      </c>
      <c r="W33" s="263">
        <v>37</v>
      </c>
      <c r="X33" s="263">
        <v>73</v>
      </c>
      <c r="Y33" s="263"/>
      <c r="Z33" s="263">
        <v>167</v>
      </c>
      <c r="AA33" s="263">
        <v>41</v>
      </c>
      <c r="AB33" s="263">
        <v>126</v>
      </c>
    </row>
    <row r="34" spans="1:28" ht="15" customHeight="1" x14ac:dyDescent="0.2">
      <c r="A34" s="107" t="s">
        <v>100</v>
      </c>
      <c r="B34" s="263">
        <v>366</v>
      </c>
      <c r="C34" s="263">
        <v>124</v>
      </c>
      <c r="D34" s="263">
        <v>242</v>
      </c>
      <c r="E34" s="263"/>
      <c r="F34" s="152" t="s">
        <v>61</v>
      </c>
      <c r="G34" s="152" t="s">
        <v>61</v>
      </c>
      <c r="H34" s="152" t="s">
        <v>61</v>
      </c>
      <c r="I34" s="152"/>
      <c r="J34" s="152" t="s">
        <v>61</v>
      </c>
      <c r="K34" s="152" t="s">
        <v>61</v>
      </c>
      <c r="L34" s="152" t="s">
        <v>61</v>
      </c>
      <c r="M34" s="152"/>
      <c r="N34" s="152" t="s">
        <v>61</v>
      </c>
      <c r="O34" s="152" t="s">
        <v>61</v>
      </c>
      <c r="P34" s="152" t="s">
        <v>61</v>
      </c>
      <c r="Q34" s="263"/>
      <c r="R34" s="263">
        <v>176</v>
      </c>
      <c r="S34" s="263">
        <v>60</v>
      </c>
      <c r="T34" s="263">
        <v>116</v>
      </c>
      <c r="U34" s="263"/>
      <c r="V34" s="263">
        <v>105</v>
      </c>
      <c r="W34" s="263">
        <v>34</v>
      </c>
      <c r="X34" s="263">
        <v>71</v>
      </c>
      <c r="Y34" s="263"/>
      <c r="Z34" s="263">
        <v>85</v>
      </c>
      <c r="AA34" s="263">
        <v>30</v>
      </c>
      <c r="AB34" s="263">
        <v>55</v>
      </c>
    </row>
    <row r="35" spans="1:28" ht="15" customHeight="1" x14ac:dyDescent="0.2">
      <c r="A35" s="107" t="s">
        <v>101</v>
      </c>
      <c r="B35" s="263">
        <v>500</v>
      </c>
      <c r="C35" s="263">
        <v>190</v>
      </c>
      <c r="D35" s="263">
        <v>310</v>
      </c>
      <c r="E35" s="263"/>
      <c r="F35" s="152" t="s">
        <v>61</v>
      </c>
      <c r="G35" s="152" t="s">
        <v>61</v>
      </c>
      <c r="H35" s="152" t="s">
        <v>61</v>
      </c>
      <c r="I35" s="152"/>
      <c r="J35" s="152" t="s">
        <v>61</v>
      </c>
      <c r="K35" s="152" t="s">
        <v>61</v>
      </c>
      <c r="L35" s="152" t="s">
        <v>61</v>
      </c>
      <c r="M35" s="152"/>
      <c r="N35" s="152" t="s">
        <v>61</v>
      </c>
      <c r="O35" s="152" t="s">
        <v>61</v>
      </c>
      <c r="P35" s="152" t="s">
        <v>61</v>
      </c>
      <c r="Q35" s="263"/>
      <c r="R35" s="263">
        <v>176</v>
      </c>
      <c r="S35" s="263">
        <v>68</v>
      </c>
      <c r="T35" s="263">
        <v>108</v>
      </c>
      <c r="U35" s="263"/>
      <c r="V35" s="263">
        <v>149</v>
      </c>
      <c r="W35" s="263">
        <v>54</v>
      </c>
      <c r="X35" s="263">
        <v>95</v>
      </c>
      <c r="Y35" s="263"/>
      <c r="Z35" s="263">
        <v>175</v>
      </c>
      <c r="AA35" s="263">
        <v>68</v>
      </c>
      <c r="AB35" s="263">
        <v>107</v>
      </c>
    </row>
    <row r="36" spans="1:28" ht="15" customHeight="1" x14ac:dyDescent="0.2">
      <c r="A36" s="107" t="s">
        <v>102</v>
      </c>
      <c r="B36" s="263">
        <v>279</v>
      </c>
      <c r="C36" s="263">
        <v>73</v>
      </c>
      <c r="D36" s="263">
        <v>206</v>
      </c>
      <c r="E36" s="263"/>
      <c r="F36" s="152" t="s">
        <v>61</v>
      </c>
      <c r="G36" s="152" t="s">
        <v>61</v>
      </c>
      <c r="H36" s="152" t="s">
        <v>61</v>
      </c>
      <c r="I36" s="152"/>
      <c r="J36" s="152" t="s">
        <v>61</v>
      </c>
      <c r="K36" s="152" t="s">
        <v>61</v>
      </c>
      <c r="L36" s="152" t="s">
        <v>61</v>
      </c>
      <c r="M36" s="152"/>
      <c r="N36" s="152" t="s">
        <v>61</v>
      </c>
      <c r="O36" s="152" t="s">
        <v>61</v>
      </c>
      <c r="P36" s="152" t="s">
        <v>61</v>
      </c>
      <c r="Q36" s="263"/>
      <c r="R36" s="263">
        <v>110</v>
      </c>
      <c r="S36" s="263">
        <v>22</v>
      </c>
      <c r="T36" s="263">
        <v>88</v>
      </c>
      <c r="U36" s="263"/>
      <c r="V36" s="263">
        <v>90</v>
      </c>
      <c r="W36" s="263">
        <v>23</v>
      </c>
      <c r="X36" s="263">
        <v>67</v>
      </c>
      <c r="Y36" s="263"/>
      <c r="Z36" s="263">
        <v>79</v>
      </c>
      <c r="AA36" s="263">
        <v>28</v>
      </c>
      <c r="AB36" s="263">
        <v>51</v>
      </c>
    </row>
    <row r="37" spans="1:28" ht="15" customHeight="1" x14ac:dyDescent="0.2">
      <c r="A37" s="107" t="s">
        <v>103</v>
      </c>
      <c r="B37" s="263">
        <v>737</v>
      </c>
      <c r="C37" s="263">
        <v>203</v>
      </c>
      <c r="D37" s="263">
        <v>534</v>
      </c>
      <c r="E37" s="263"/>
      <c r="F37" s="152" t="s">
        <v>61</v>
      </c>
      <c r="G37" s="152" t="s">
        <v>61</v>
      </c>
      <c r="H37" s="152" t="s">
        <v>61</v>
      </c>
      <c r="I37" s="152"/>
      <c r="J37" s="152" t="s">
        <v>61</v>
      </c>
      <c r="K37" s="152" t="s">
        <v>61</v>
      </c>
      <c r="L37" s="152" t="s">
        <v>61</v>
      </c>
      <c r="M37" s="152"/>
      <c r="N37" s="152" t="s">
        <v>61</v>
      </c>
      <c r="O37" s="152" t="s">
        <v>61</v>
      </c>
      <c r="P37" s="152" t="s">
        <v>61</v>
      </c>
      <c r="Q37" s="263"/>
      <c r="R37" s="263">
        <v>346</v>
      </c>
      <c r="S37" s="263">
        <v>104</v>
      </c>
      <c r="T37" s="263">
        <v>242</v>
      </c>
      <c r="U37" s="263"/>
      <c r="V37" s="263">
        <v>222</v>
      </c>
      <c r="W37" s="263">
        <v>59</v>
      </c>
      <c r="X37" s="263">
        <v>163</v>
      </c>
      <c r="Y37" s="263"/>
      <c r="Z37" s="263">
        <v>169</v>
      </c>
      <c r="AA37" s="263">
        <v>40</v>
      </c>
      <c r="AB37" s="263">
        <v>129</v>
      </c>
    </row>
    <row r="38" spans="1:28" ht="15" customHeight="1" thickBot="1" x14ac:dyDescent="0.25">
      <c r="A38" s="107" t="s">
        <v>104</v>
      </c>
      <c r="B38" s="263">
        <v>205</v>
      </c>
      <c r="C38" s="263">
        <v>63</v>
      </c>
      <c r="D38" s="263">
        <v>142</v>
      </c>
      <c r="E38" s="263"/>
      <c r="F38" s="152" t="s">
        <v>61</v>
      </c>
      <c r="G38" s="152" t="s">
        <v>61</v>
      </c>
      <c r="H38" s="152" t="s">
        <v>61</v>
      </c>
      <c r="I38" s="152"/>
      <c r="J38" s="152" t="s">
        <v>61</v>
      </c>
      <c r="K38" s="152" t="s">
        <v>61</v>
      </c>
      <c r="L38" s="152" t="s">
        <v>61</v>
      </c>
      <c r="M38" s="152"/>
      <c r="N38" s="152" t="s">
        <v>61</v>
      </c>
      <c r="O38" s="152" t="s">
        <v>61</v>
      </c>
      <c r="P38" s="152" t="s">
        <v>61</v>
      </c>
      <c r="Q38" s="263"/>
      <c r="R38" s="263">
        <v>118</v>
      </c>
      <c r="S38" s="263">
        <v>38</v>
      </c>
      <c r="T38" s="263">
        <v>80</v>
      </c>
      <c r="U38" s="263"/>
      <c r="V38" s="263">
        <v>51</v>
      </c>
      <c r="W38" s="263">
        <v>17</v>
      </c>
      <c r="X38" s="263">
        <v>34</v>
      </c>
      <c r="Y38" s="263"/>
      <c r="Z38" s="263">
        <v>36</v>
      </c>
      <c r="AA38" s="263">
        <v>8</v>
      </c>
      <c r="AB38" s="263">
        <v>28</v>
      </c>
    </row>
    <row r="39" spans="1:28" ht="15" customHeight="1" x14ac:dyDescent="0.25">
      <c r="A39" s="341" t="s">
        <v>238</v>
      </c>
      <c r="B39" s="341"/>
      <c r="C39" s="341"/>
      <c r="D39" s="341"/>
      <c r="E39" s="341"/>
      <c r="F39" s="341"/>
      <c r="G39" s="341"/>
      <c r="H39" s="341"/>
      <c r="I39" s="341"/>
      <c r="J39" s="341"/>
      <c r="K39" s="341"/>
      <c r="L39" s="341"/>
      <c r="M39" s="341"/>
      <c r="N39" s="341"/>
      <c r="O39" s="341"/>
      <c r="P39" s="341"/>
      <c r="Q39" s="341"/>
      <c r="R39" s="341"/>
      <c r="S39" s="341"/>
      <c r="T39" s="341"/>
      <c r="U39" s="341"/>
      <c r="V39" s="341"/>
      <c r="W39" s="341"/>
      <c r="X39" s="341"/>
      <c r="Y39" s="341"/>
      <c r="Z39" s="341"/>
      <c r="AA39" s="341"/>
      <c r="AB39" s="341"/>
    </row>
    <row r="40" spans="1:28" ht="15" customHeight="1" x14ac:dyDescent="0.25">
      <c r="A40" s="342" t="s">
        <v>224</v>
      </c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</row>
    <row r="41" spans="1:28" ht="15" customHeight="1" x14ac:dyDescent="0.2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</row>
    <row r="42" spans="1:28" ht="15" customHeight="1" x14ac:dyDescent="0.25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</row>
    <row r="84" spans="4:4" ht="15" customHeight="1" thickBot="1" x14ac:dyDescent="0.3">
      <c r="D84" s="121"/>
    </row>
  </sheetData>
  <mergeCells count="17">
    <mergeCell ref="AE1:AF2"/>
    <mergeCell ref="R8:T8"/>
    <mergeCell ref="V8:X8"/>
    <mergeCell ref="Z8:AB8"/>
    <mergeCell ref="A39:AB39"/>
    <mergeCell ref="A6:AB6"/>
    <mergeCell ref="A1:AB1"/>
    <mergeCell ref="A2:AB2"/>
    <mergeCell ref="A3:AB3"/>
    <mergeCell ref="A4:AB4"/>
    <mergeCell ref="A5:AB5"/>
    <mergeCell ref="A40:AB40"/>
    <mergeCell ref="A8:A9"/>
    <mergeCell ref="B8:D8"/>
    <mergeCell ref="F8:H8"/>
    <mergeCell ref="J8:L8"/>
    <mergeCell ref="N8:P8"/>
  </mergeCells>
  <hyperlinks>
    <hyperlink ref="AE1" r:id="rId1" location="INDICE!A1"/>
    <hyperlink ref="AE1:AF2" location="INDICE!A1" display="INDICE"/>
  </hyperlinks>
  <printOptions horizontalCentered="1"/>
  <pageMargins left="0.59055118110236227" right="0.59055118110236227" top="0.59055118110236227" bottom="0.98425196850393704" header="0" footer="0"/>
  <pageSetup scale="69" orientation="landscape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85"/>
  <sheetViews>
    <sheetView showGridLines="0" topLeftCell="AE37" zoomScaleNormal="100" zoomScaleSheetLayoutView="100" workbookViewId="0">
      <selection activeCell="W45" sqref="W45:X46"/>
    </sheetView>
  </sheetViews>
  <sheetFormatPr baseColWidth="10" defaultRowHeight="15" customHeight="1" x14ac:dyDescent="0.25"/>
  <cols>
    <col min="1" max="1" width="16.28515625" style="123" customWidth="1"/>
    <col min="2" max="4" width="8.7109375" style="123" bestFit="1" customWidth="1"/>
    <col min="5" max="5" width="1.42578125" style="123" customWidth="1"/>
    <col min="6" max="8" width="7.5703125" style="123" bestFit="1" customWidth="1"/>
    <col min="9" max="9" width="1.42578125" style="123" customWidth="1"/>
    <col min="10" max="12" width="7.5703125" style="123" bestFit="1" customWidth="1"/>
    <col min="13" max="13" width="1.42578125" style="123" customWidth="1"/>
    <col min="14" max="16" width="7.5703125" style="123" bestFit="1" customWidth="1"/>
    <col min="17" max="17" width="1.42578125" style="123" customWidth="1"/>
    <col min="18" max="20" width="7.5703125" style="123" bestFit="1" customWidth="1"/>
    <col min="21" max="21" width="1.42578125" style="123" customWidth="1"/>
    <col min="22" max="24" width="7.5703125" style="123" bestFit="1" customWidth="1"/>
    <col min="25" max="25" width="1.42578125" style="123" customWidth="1"/>
    <col min="26" max="28" width="6.28515625" style="123" bestFit="1" customWidth="1"/>
    <col min="29" max="29" width="4.7109375" style="123" customWidth="1"/>
    <col min="30" max="30" width="16.28515625" style="123" customWidth="1"/>
    <col min="31" max="31" width="9.85546875" style="123" bestFit="1" customWidth="1"/>
    <col min="32" max="33" width="8.7109375" style="123" bestFit="1" customWidth="1"/>
    <col min="34" max="34" width="1.42578125" style="123" customWidth="1"/>
    <col min="35" max="37" width="6.7109375" style="123" customWidth="1"/>
    <col min="38" max="38" width="1.42578125" style="123" customWidth="1"/>
    <col min="39" max="41" width="6.7109375" style="123" customWidth="1"/>
    <col min="42" max="42" width="1.42578125" style="123" customWidth="1"/>
    <col min="43" max="45" width="6.7109375" style="123" customWidth="1"/>
    <col min="46" max="46" width="1.42578125" style="123" customWidth="1"/>
    <col min="47" max="49" width="7.5703125" style="123" bestFit="1" customWidth="1"/>
    <col min="50" max="50" width="1.42578125" style="123" customWidth="1"/>
    <col min="51" max="53" width="7.5703125" style="123" bestFit="1" customWidth="1"/>
    <col min="54" max="54" width="1.42578125" style="123" customWidth="1"/>
    <col min="55" max="57" width="6.28515625" style="123" bestFit="1" customWidth="1"/>
    <col min="58" max="58" width="3.140625" style="123" customWidth="1"/>
    <col min="59" max="256" width="11.42578125" style="123"/>
    <col min="257" max="257" width="16.28515625" style="123" customWidth="1"/>
    <col min="258" max="260" width="8.7109375" style="123" bestFit="1" customWidth="1"/>
    <col min="261" max="261" width="1.42578125" style="123" customWidth="1"/>
    <col min="262" max="264" width="7.5703125" style="123" bestFit="1" customWidth="1"/>
    <col min="265" max="265" width="1.42578125" style="123" customWidth="1"/>
    <col min="266" max="268" width="7.5703125" style="123" bestFit="1" customWidth="1"/>
    <col min="269" max="269" width="1.42578125" style="123" customWidth="1"/>
    <col min="270" max="272" width="7.5703125" style="123" bestFit="1" customWidth="1"/>
    <col min="273" max="273" width="1.42578125" style="123" customWidth="1"/>
    <col min="274" max="276" width="7.5703125" style="123" bestFit="1" customWidth="1"/>
    <col min="277" max="277" width="1.42578125" style="123" customWidth="1"/>
    <col min="278" max="280" width="7.5703125" style="123" bestFit="1" customWidth="1"/>
    <col min="281" max="281" width="1.42578125" style="123" customWidth="1"/>
    <col min="282" max="284" width="6.28515625" style="123" bestFit="1" customWidth="1"/>
    <col min="285" max="285" width="4.7109375" style="123" customWidth="1"/>
    <col min="286" max="286" width="16.28515625" style="123" customWidth="1"/>
    <col min="287" max="287" width="9.85546875" style="123" bestFit="1" customWidth="1"/>
    <col min="288" max="289" width="8.7109375" style="123" bestFit="1" customWidth="1"/>
    <col min="290" max="290" width="1.42578125" style="123" customWidth="1"/>
    <col min="291" max="293" width="7.5703125" style="123" bestFit="1" customWidth="1"/>
    <col min="294" max="294" width="1.42578125" style="123" customWidth="1"/>
    <col min="295" max="297" width="7.5703125" style="123" bestFit="1" customWidth="1"/>
    <col min="298" max="298" width="1.42578125" style="123" customWidth="1"/>
    <col min="299" max="301" width="7.5703125" style="123" bestFit="1" customWidth="1"/>
    <col min="302" max="302" width="1.42578125" style="123" customWidth="1"/>
    <col min="303" max="305" width="7.5703125" style="123" bestFit="1" customWidth="1"/>
    <col min="306" max="306" width="1.42578125" style="123" customWidth="1"/>
    <col min="307" max="309" width="7.5703125" style="123" bestFit="1" customWidth="1"/>
    <col min="310" max="310" width="1.42578125" style="123" customWidth="1"/>
    <col min="311" max="313" width="6.28515625" style="123" bestFit="1" customWidth="1"/>
    <col min="314" max="512" width="11.42578125" style="123"/>
    <col min="513" max="513" width="16.28515625" style="123" customWidth="1"/>
    <col min="514" max="516" width="8.7109375" style="123" bestFit="1" customWidth="1"/>
    <col min="517" max="517" width="1.42578125" style="123" customWidth="1"/>
    <col min="518" max="520" width="7.5703125" style="123" bestFit="1" customWidth="1"/>
    <col min="521" max="521" width="1.42578125" style="123" customWidth="1"/>
    <col min="522" max="524" width="7.5703125" style="123" bestFit="1" customWidth="1"/>
    <col min="525" max="525" width="1.42578125" style="123" customWidth="1"/>
    <col min="526" max="528" width="7.5703125" style="123" bestFit="1" customWidth="1"/>
    <col min="529" max="529" width="1.42578125" style="123" customWidth="1"/>
    <col min="530" max="532" width="7.5703125" style="123" bestFit="1" customWidth="1"/>
    <col min="533" max="533" width="1.42578125" style="123" customWidth="1"/>
    <col min="534" max="536" width="7.5703125" style="123" bestFit="1" customWidth="1"/>
    <col min="537" max="537" width="1.42578125" style="123" customWidth="1"/>
    <col min="538" max="540" width="6.28515625" style="123" bestFit="1" customWidth="1"/>
    <col min="541" max="541" width="4.7109375" style="123" customWidth="1"/>
    <col min="542" max="542" width="16.28515625" style="123" customWidth="1"/>
    <col min="543" max="543" width="9.85546875" style="123" bestFit="1" customWidth="1"/>
    <col min="544" max="545" width="8.7109375" style="123" bestFit="1" customWidth="1"/>
    <col min="546" max="546" width="1.42578125" style="123" customWidth="1"/>
    <col min="547" max="549" width="7.5703125" style="123" bestFit="1" customWidth="1"/>
    <col min="550" max="550" width="1.42578125" style="123" customWidth="1"/>
    <col min="551" max="553" width="7.5703125" style="123" bestFit="1" customWidth="1"/>
    <col min="554" max="554" width="1.42578125" style="123" customWidth="1"/>
    <col min="555" max="557" width="7.5703125" style="123" bestFit="1" customWidth="1"/>
    <col min="558" max="558" width="1.42578125" style="123" customWidth="1"/>
    <col min="559" max="561" width="7.5703125" style="123" bestFit="1" customWidth="1"/>
    <col min="562" max="562" width="1.42578125" style="123" customWidth="1"/>
    <col min="563" max="565" width="7.5703125" style="123" bestFit="1" customWidth="1"/>
    <col min="566" max="566" width="1.42578125" style="123" customWidth="1"/>
    <col min="567" max="569" width="6.28515625" style="123" bestFit="1" customWidth="1"/>
    <col min="570" max="768" width="11.42578125" style="123"/>
    <col min="769" max="769" width="16.28515625" style="123" customWidth="1"/>
    <col min="770" max="772" width="8.7109375" style="123" bestFit="1" customWidth="1"/>
    <col min="773" max="773" width="1.42578125" style="123" customWidth="1"/>
    <col min="774" max="776" width="7.5703125" style="123" bestFit="1" customWidth="1"/>
    <col min="777" max="777" width="1.42578125" style="123" customWidth="1"/>
    <col min="778" max="780" width="7.5703125" style="123" bestFit="1" customWidth="1"/>
    <col min="781" max="781" width="1.42578125" style="123" customWidth="1"/>
    <col min="782" max="784" width="7.5703125" style="123" bestFit="1" customWidth="1"/>
    <col min="785" max="785" width="1.42578125" style="123" customWidth="1"/>
    <col min="786" max="788" width="7.5703125" style="123" bestFit="1" customWidth="1"/>
    <col min="789" max="789" width="1.42578125" style="123" customWidth="1"/>
    <col min="790" max="792" width="7.5703125" style="123" bestFit="1" customWidth="1"/>
    <col min="793" max="793" width="1.42578125" style="123" customWidth="1"/>
    <col min="794" max="796" width="6.28515625" style="123" bestFit="1" customWidth="1"/>
    <col min="797" max="797" width="4.7109375" style="123" customWidth="1"/>
    <col min="798" max="798" width="16.28515625" style="123" customWidth="1"/>
    <col min="799" max="799" width="9.85546875" style="123" bestFit="1" customWidth="1"/>
    <col min="800" max="801" width="8.7109375" style="123" bestFit="1" customWidth="1"/>
    <col min="802" max="802" width="1.42578125" style="123" customWidth="1"/>
    <col min="803" max="805" width="7.5703125" style="123" bestFit="1" customWidth="1"/>
    <col min="806" max="806" width="1.42578125" style="123" customWidth="1"/>
    <col min="807" max="809" width="7.5703125" style="123" bestFit="1" customWidth="1"/>
    <col min="810" max="810" width="1.42578125" style="123" customWidth="1"/>
    <col min="811" max="813" width="7.5703125" style="123" bestFit="1" customWidth="1"/>
    <col min="814" max="814" width="1.42578125" style="123" customWidth="1"/>
    <col min="815" max="817" width="7.5703125" style="123" bestFit="1" customWidth="1"/>
    <col min="818" max="818" width="1.42578125" style="123" customWidth="1"/>
    <col min="819" max="821" width="7.5703125" style="123" bestFit="1" customWidth="1"/>
    <col min="822" max="822" width="1.42578125" style="123" customWidth="1"/>
    <col min="823" max="825" width="6.28515625" style="123" bestFit="1" customWidth="1"/>
    <col min="826" max="1024" width="11.42578125" style="123"/>
    <col min="1025" max="1025" width="16.28515625" style="123" customWidth="1"/>
    <col min="1026" max="1028" width="8.7109375" style="123" bestFit="1" customWidth="1"/>
    <col min="1029" max="1029" width="1.42578125" style="123" customWidth="1"/>
    <col min="1030" max="1032" width="7.5703125" style="123" bestFit="1" customWidth="1"/>
    <col min="1033" max="1033" width="1.42578125" style="123" customWidth="1"/>
    <col min="1034" max="1036" width="7.5703125" style="123" bestFit="1" customWidth="1"/>
    <col min="1037" max="1037" width="1.42578125" style="123" customWidth="1"/>
    <col min="1038" max="1040" width="7.5703125" style="123" bestFit="1" customWidth="1"/>
    <col min="1041" max="1041" width="1.42578125" style="123" customWidth="1"/>
    <col min="1042" max="1044" width="7.5703125" style="123" bestFit="1" customWidth="1"/>
    <col min="1045" max="1045" width="1.42578125" style="123" customWidth="1"/>
    <col min="1046" max="1048" width="7.5703125" style="123" bestFit="1" customWidth="1"/>
    <col min="1049" max="1049" width="1.42578125" style="123" customWidth="1"/>
    <col min="1050" max="1052" width="6.28515625" style="123" bestFit="1" customWidth="1"/>
    <col min="1053" max="1053" width="4.7109375" style="123" customWidth="1"/>
    <col min="1054" max="1054" width="16.28515625" style="123" customWidth="1"/>
    <col min="1055" max="1055" width="9.85546875" style="123" bestFit="1" customWidth="1"/>
    <col min="1056" max="1057" width="8.7109375" style="123" bestFit="1" customWidth="1"/>
    <col min="1058" max="1058" width="1.42578125" style="123" customWidth="1"/>
    <col min="1059" max="1061" width="7.5703125" style="123" bestFit="1" customWidth="1"/>
    <col min="1062" max="1062" width="1.42578125" style="123" customWidth="1"/>
    <col min="1063" max="1065" width="7.5703125" style="123" bestFit="1" customWidth="1"/>
    <col min="1066" max="1066" width="1.42578125" style="123" customWidth="1"/>
    <col min="1067" max="1069" width="7.5703125" style="123" bestFit="1" customWidth="1"/>
    <col min="1070" max="1070" width="1.42578125" style="123" customWidth="1"/>
    <col min="1071" max="1073" width="7.5703125" style="123" bestFit="1" customWidth="1"/>
    <col min="1074" max="1074" width="1.42578125" style="123" customWidth="1"/>
    <col min="1075" max="1077" width="7.5703125" style="123" bestFit="1" customWidth="1"/>
    <col min="1078" max="1078" width="1.42578125" style="123" customWidth="1"/>
    <col min="1079" max="1081" width="6.28515625" style="123" bestFit="1" customWidth="1"/>
    <col min="1082" max="1280" width="11.42578125" style="123"/>
    <col min="1281" max="1281" width="16.28515625" style="123" customWidth="1"/>
    <col min="1282" max="1284" width="8.7109375" style="123" bestFit="1" customWidth="1"/>
    <col min="1285" max="1285" width="1.42578125" style="123" customWidth="1"/>
    <col min="1286" max="1288" width="7.5703125" style="123" bestFit="1" customWidth="1"/>
    <col min="1289" max="1289" width="1.42578125" style="123" customWidth="1"/>
    <col min="1290" max="1292" width="7.5703125" style="123" bestFit="1" customWidth="1"/>
    <col min="1293" max="1293" width="1.42578125" style="123" customWidth="1"/>
    <col min="1294" max="1296" width="7.5703125" style="123" bestFit="1" customWidth="1"/>
    <col min="1297" max="1297" width="1.42578125" style="123" customWidth="1"/>
    <col min="1298" max="1300" width="7.5703125" style="123" bestFit="1" customWidth="1"/>
    <col min="1301" max="1301" width="1.42578125" style="123" customWidth="1"/>
    <col min="1302" max="1304" width="7.5703125" style="123" bestFit="1" customWidth="1"/>
    <col min="1305" max="1305" width="1.42578125" style="123" customWidth="1"/>
    <col min="1306" max="1308" width="6.28515625" style="123" bestFit="1" customWidth="1"/>
    <col min="1309" max="1309" width="4.7109375" style="123" customWidth="1"/>
    <col min="1310" max="1310" width="16.28515625" style="123" customWidth="1"/>
    <col min="1311" max="1311" width="9.85546875" style="123" bestFit="1" customWidth="1"/>
    <col min="1312" max="1313" width="8.7109375" style="123" bestFit="1" customWidth="1"/>
    <col min="1314" max="1314" width="1.42578125" style="123" customWidth="1"/>
    <col min="1315" max="1317" width="7.5703125" style="123" bestFit="1" customWidth="1"/>
    <col min="1318" max="1318" width="1.42578125" style="123" customWidth="1"/>
    <col min="1319" max="1321" width="7.5703125" style="123" bestFit="1" customWidth="1"/>
    <col min="1322" max="1322" width="1.42578125" style="123" customWidth="1"/>
    <col min="1323" max="1325" width="7.5703125" style="123" bestFit="1" customWidth="1"/>
    <col min="1326" max="1326" width="1.42578125" style="123" customWidth="1"/>
    <col min="1327" max="1329" width="7.5703125" style="123" bestFit="1" customWidth="1"/>
    <col min="1330" max="1330" width="1.42578125" style="123" customWidth="1"/>
    <col min="1331" max="1333" width="7.5703125" style="123" bestFit="1" customWidth="1"/>
    <col min="1334" max="1334" width="1.42578125" style="123" customWidth="1"/>
    <col min="1335" max="1337" width="6.28515625" style="123" bestFit="1" customWidth="1"/>
    <col min="1338" max="1536" width="11.42578125" style="123"/>
    <col min="1537" max="1537" width="16.28515625" style="123" customWidth="1"/>
    <col min="1538" max="1540" width="8.7109375" style="123" bestFit="1" customWidth="1"/>
    <col min="1541" max="1541" width="1.42578125" style="123" customWidth="1"/>
    <col min="1542" max="1544" width="7.5703125" style="123" bestFit="1" customWidth="1"/>
    <col min="1545" max="1545" width="1.42578125" style="123" customWidth="1"/>
    <col min="1546" max="1548" width="7.5703125" style="123" bestFit="1" customWidth="1"/>
    <col min="1549" max="1549" width="1.42578125" style="123" customWidth="1"/>
    <col min="1550" max="1552" width="7.5703125" style="123" bestFit="1" customWidth="1"/>
    <col min="1553" max="1553" width="1.42578125" style="123" customWidth="1"/>
    <col min="1554" max="1556" width="7.5703125" style="123" bestFit="1" customWidth="1"/>
    <col min="1557" max="1557" width="1.42578125" style="123" customWidth="1"/>
    <col min="1558" max="1560" width="7.5703125" style="123" bestFit="1" customWidth="1"/>
    <col min="1561" max="1561" width="1.42578125" style="123" customWidth="1"/>
    <col min="1562" max="1564" width="6.28515625" style="123" bestFit="1" customWidth="1"/>
    <col min="1565" max="1565" width="4.7109375" style="123" customWidth="1"/>
    <col min="1566" max="1566" width="16.28515625" style="123" customWidth="1"/>
    <col min="1567" max="1567" width="9.85546875" style="123" bestFit="1" customWidth="1"/>
    <col min="1568" max="1569" width="8.7109375" style="123" bestFit="1" customWidth="1"/>
    <col min="1570" max="1570" width="1.42578125" style="123" customWidth="1"/>
    <col min="1571" max="1573" width="7.5703125" style="123" bestFit="1" customWidth="1"/>
    <col min="1574" max="1574" width="1.42578125" style="123" customWidth="1"/>
    <col min="1575" max="1577" width="7.5703125" style="123" bestFit="1" customWidth="1"/>
    <col min="1578" max="1578" width="1.42578125" style="123" customWidth="1"/>
    <col min="1579" max="1581" width="7.5703125" style="123" bestFit="1" customWidth="1"/>
    <col min="1582" max="1582" width="1.42578125" style="123" customWidth="1"/>
    <col min="1583" max="1585" width="7.5703125" style="123" bestFit="1" customWidth="1"/>
    <col min="1586" max="1586" width="1.42578125" style="123" customWidth="1"/>
    <col min="1587" max="1589" width="7.5703125" style="123" bestFit="1" customWidth="1"/>
    <col min="1590" max="1590" width="1.42578125" style="123" customWidth="1"/>
    <col min="1591" max="1593" width="6.28515625" style="123" bestFit="1" customWidth="1"/>
    <col min="1594" max="1792" width="11.42578125" style="123"/>
    <col min="1793" max="1793" width="16.28515625" style="123" customWidth="1"/>
    <col min="1794" max="1796" width="8.7109375" style="123" bestFit="1" customWidth="1"/>
    <col min="1797" max="1797" width="1.42578125" style="123" customWidth="1"/>
    <col min="1798" max="1800" width="7.5703125" style="123" bestFit="1" customWidth="1"/>
    <col min="1801" max="1801" width="1.42578125" style="123" customWidth="1"/>
    <col min="1802" max="1804" width="7.5703125" style="123" bestFit="1" customWidth="1"/>
    <col min="1805" max="1805" width="1.42578125" style="123" customWidth="1"/>
    <col min="1806" max="1808" width="7.5703125" style="123" bestFit="1" customWidth="1"/>
    <col min="1809" max="1809" width="1.42578125" style="123" customWidth="1"/>
    <col min="1810" max="1812" width="7.5703125" style="123" bestFit="1" customWidth="1"/>
    <col min="1813" max="1813" width="1.42578125" style="123" customWidth="1"/>
    <col min="1814" max="1816" width="7.5703125" style="123" bestFit="1" customWidth="1"/>
    <col min="1817" max="1817" width="1.42578125" style="123" customWidth="1"/>
    <col min="1818" max="1820" width="6.28515625" style="123" bestFit="1" customWidth="1"/>
    <col min="1821" max="1821" width="4.7109375" style="123" customWidth="1"/>
    <col min="1822" max="1822" width="16.28515625" style="123" customWidth="1"/>
    <col min="1823" max="1823" width="9.85546875" style="123" bestFit="1" customWidth="1"/>
    <col min="1824" max="1825" width="8.7109375" style="123" bestFit="1" customWidth="1"/>
    <col min="1826" max="1826" width="1.42578125" style="123" customWidth="1"/>
    <col min="1827" max="1829" width="7.5703125" style="123" bestFit="1" customWidth="1"/>
    <col min="1830" max="1830" width="1.42578125" style="123" customWidth="1"/>
    <col min="1831" max="1833" width="7.5703125" style="123" bestFit="1" customWidth="1"/>
    <col min="1834" max="1834" width="1.42578125" style="123" customWidth="1"/>
    <col min="1835" max="1837" width="7.5703125" style="123" bestFit="1" customWidth="1"/>
    <col min="1838" max="1838" width="1.42578125" style="123" customWidth="1"/>
    <col min="1839" max="1841" width="7.5703125" style="123" bestFit="1" customWidth="1"/>
    <col min="1842" max="1842" width="1.42578125" style="123" customWidth="1"/>
    <col min="1843" max="1845" width="7.5703125" style="123" bestFit="1" customWidth="1"/>
    <col min="1846" max="1846" width="1.42578125" style="123" customWidth="1"/>
    <col min="1847" max="1849" width="6.28515625" style="123" bestFit="1" customWidth="1"/>
    <col min="1850" max="2048" width="11.42578125" style="123"/>
    <col min="2049" max="2049" width="16.28515625" style="123" customWidth="1"/>
    <col min="2050" max="2052" width="8.7109375" style="123" bestFit="1" customWidth="1"/>
    <col min="2053" max="2053" width="1.42578125" style="123" customWidth="1"/>
    <col min="2054" max="2056" width="7.5703125" style="123" bestFit="1" customWidth="1"/>
    <col min="2057" max="2057" width="1.42578125" style="123" customWidth="1"/>
    <col min="2058" max="2060" width="7.5703125" style="123" bestFit="1" customWidth="1"/>
    <col min="2061" max="2061" width="1.42578125" style="123" customWidth="1"/>
    <col min="2062" max="2064" width="7.5703125" style="123" bestFit="1" customWidth="1"/>
    <col min="2065" max="2065" width="1.42578125" style="123" customWidth="1"/>
    <col min="2066" max="2068" width="7.5703125" style="123" bestFit="1" customWidth="1"/>
    <col min="2069" max="2069" width="1.42578125" style="123" customWidth="1"/>
    <col min="2070" max="2072" width="7.5703125" style="123" bestFit="1" customWidth="1"/>
    <col min="2073" max="2073" width="1.42578125" style="123" customWidth="1"/>
    <col min="2074" max="2076" width="6.28515625" style="123" bestFit="1" customWidth="1"/>
    <col min="2077" max="2077" width="4.7109375" style="123" customWidth="1"/>
    <col min="2078" max="2078" width="16.28515625" style="123" customWidth="1"/>
    <col min="2079" max="2079" width="9.85546875" style="123" bestFit="1" customWidth="1"/>
    <col min="2080" max="2081" width="8.7109375" style="123" bestFit="1" customWidth="1"/>
    <col min="2082" max="2082" width="1.42578125" style="123" customWidth="1"/>
    <col min="2083" max="2085" width="7.5703125" style="123" bestFit="1" customWidth="1"/>
    <col min="2086" max="2086" width="1.42578125" style="123" customWidth="1"/>
    <col min="2087" max="2089" width="7.5703125" style="123" bestFit="1" customWidth="1"/>
    <col min="2090" max="2090" width="1.42578125" style="123" customWidth="1"/>
    <col min="2091" max="2093" width="7.5703125" style="123" bestFit="1" customWidth="1"/>
    <col min="2094" max="2094" width="1.42578125" style="123" customWidth="1"/>
    <col min="2095" max="2097" width="7.5703125" style="123" bestFit="1" customWidth="1"/>
    <col min="2098" max="2098" width="1.42578125" style="123" customWidth="1"/>
    <col min="2099" max="2101" width="7.5703125" style="123" bestFit="1" customWidth="1"/>
    <col min="2102" max="2102" width="1.42578125" style="123" customWidth="1"/>
    <col min="2103" max="2105" width="6.28515625" style="123" bestFit="1" customWidth="1"/>
    <col min="2106" max="2304" width="11.42578125" style="123"/>
    <col min="2305" max="2305" width="16.28515625" style="123" customWidth="1"/>
    <col min="2306" max="2308" width="8.7109375" style="123" bestFit="1" customWidth="1"/>
    <col min="2309" max="2309" width="1.42578125" style="123" customWidth="1"/>
    <col min="2310" max="2312" width="7.5703125" style="123" bestFit="1" customWidth="1"/>
    <col min="2313" max="2313" width="1.42578125" style="123" customWidth="1"/>
    <col min="2314" max="2316" width="7.5703125" style="123" bestFit="1" customWidth="1"/>
    <col min="2317" max="2317" width="1.42578125" style="123" customWidth="1"/>
    <col min="2318" max="2320" width="7.5703125" style="123" bestFit="1" customWidth="1"/>
    <col min="2321" max="2321" width="1.42578125" style="123" customWidth="1"/>
    <col min="2322" max="2324" width="7.5703125" style="123" bestFit="1" customWidth="1"/>
    <col min="2325" max="2325" width="1.42578125" style="123" customWidth="1"/>
    <col min="2326" max="2328" width="7.5703125" style="123" bestFit="1" customWidth="1"/>
    <col min="2329" max="2329" width="1.42578125" style="123" customWidth="1"/>
    <col min="2330" max="2332" width="6.28515625" style="123" bestFit="1" customWidth="1"/>
    <col min="2333" max="2333" width="4.7109375" style="123" customWidth="1"/>
    <col min="2334" max="2334" width="16.28515625" style="123" customWidth="1"/>
    <col min="2335" max="2335" width="9.85546875" style="123" bestFit="1" customWidth="1"/>
    <col min="2336" max="2337" width="8.7109375" style="123" bestFit="1" customWidth="1"/>
    <col min="2338" max="2338" width="1.42578125" style="123" customWidth="1"/>
    <col min="2339" max="2341" width="7.5703125" style="123" bestFit="1" customWidth="1"/>
    <col min="2342" max="2342" width="1.42578125" style="123" customWidth="1"/>
    <col min="2343" max="2345" width="7.5703125" style="123" bestFit="1" customWidth="1"/>
    <col min="2346" max="2346" width="1.42578125" style="123" customWidth="1"/>
    <col min="2347" max="2349" width="7.5703125" style="123" bestFit="1" customWidth="1"/>
    <col min="2350" max="2350" width="1.42578125" style="123" customWidth="1"/>
    <col min="2351" max="2353" width="7.5703125" style="123" bestFit="1" customWidth="1"/>
    <col min="2354" max="2354" width="1.42578125" style="123" customWidth="1"/>
    <col min="2355" max="2357" width="7.5703125" style="123" bestFit="1" customWidth="1"/>
    <col min="2358" max="2358" width="1.42578125" style="123" customWidth="1"/>
    <col min="2359" max="2361" width="6.28515625" style="123" bestFit="1" customWidth="1"/>
    <col min="2362" max="2560" width="11.42578125" style="123"/>
    <col min="2561" max="2561" width="16.28515625" style="123" customWidth="1"/>
    <col min="2562" max="2564" width="8.7109375" style="123" bestFit="1" customWidth="1"/>
    <col min="2565" max="2565" width="1.42578125" style="123" customWidth="1"/>
    <col min="2566" max="2568" width="7.5703125" style="123" bestFit="1" customWidth="1"/>
    <col min="2569" max="2569" width="1.42578125" style="123" customWidth="1"/>
    <col min="2570" max="2572" width="7.5703125" style="123" bestFit="1" customWidth="1"/>
    <col min="2573" max="2573" width="1.42578125" style="123" customWidth="1"/>
    <col min="2574" max="2576" width="7.5703125" style="123" bestFit="1" customWidth="1"/>
    <col min="2577" max="2577" width="1.42578125" style="123" customWidth="1"/>
    <col min="2578" max="2580" width="7.5703125" style="123" bestFit="1" customWidth="1"/>
    <col min="2581" max="2581" width="1.42578125" style="123" customWidth="1"/>
    <col min="2582" max="2584" width="7.5703125" style="123" bestFit="1" customWidth="1"/>
    <col min="2585" max="2585" width="1.42578125" style="123" customWidth="1"/>
    <col min="2586" max="2588" width="6.28515625" style="123" bestFit="1" customWidth="1"/>
    <col min="2589" max="2589" width="4.7109375" style="123" customWidth="1"/>
    <col min="2590" max="2590" width="16.28515625" style="123" customWidth="1"/>
    <col min="2591" max="2591" width="9.85546875" style="123" bestFit="1" customWidth="1"/>
    <col min="2592" max="2593" width="8.7109375" style="123" bestFit="1" customWidth="1"/>
    <col min="2594" max="2594" width="1.42578125" style="123" customWidth="1"/>
    <col min="2595" max="2597" width="7.5703125" style="123" bestFit="1" customWidth="1"/>
    <col min="2598" max="2598" width="1.42578125" style="123" customWidth="1"/>
    <col min="2599" max="2601" width="7.5703125" style="123" bestFit="1" customWidth="1"/>
    <col min="2602" max="2602" width="1.42578125" style="123" customWidth="1"/>
    <col min="2603" max="2605" width="7.5703125" style="123" bestFit="1" customWidth="1"/>
    <col min="2606" max="2606" width="1.42578125" style="123" customWidth="1"/>
    <col min="2607" max="2609" width="7.5703125" style="123" bestFit="1" customWidth="1"/>
    <col min="2610" max="2610" width="1.42578125" style="123" customWidth="1"/>
    <col min="2611" max="2613" width="7.5703125" style="123" bestFit="1" customWidth="1"/>
    <col min="2614" max="2614" width="1.42578125" style="123" customWidth="1"/>
    <col min="2615" max="2617" width="6.28515625" style="123" bestFit="1" customWidth="1"/>
    <col min="2618" max="2816" width="11.42578125" style="123"/>
    <col min="2817" max="2817" width="16.28515625" style="123" customWidth="1"/>
    <col min="2818" max="2820" width="8.7109375" style="123" bestFit="1" customWidth="1"/>
    <col min="2821" max="2821" width="1.42578125" style="123" customWidth="1"/>
    <col min="2822" max="2824" width="7.5703125" style="123" bestFit="1" customWidth="1"/>
    <col min="2825" max="2825" width="1.42578125" style="123" customWidth="1"/>
    <col min="2826" max="2828" width="7.5703125" style="123" bestFit="1" customWidth="1"/>
    <col min="2829" max="2829" width="1.42578125" style="123" customWidth="1"/>
    <col min="2830" max="2832" width="7.5703125" style="123" bestFit="1" customWidth="1"/>
    <col min="2833" max="2833" width="1.42578125" style="123" customWidth="1"/>
    <col min="2834" max="2836" width="7.5703125" style="123" bestFit="1" customWidth="1"/>
    <col min="2837" max="2837" width="1.42578125" style="123" customWidth="1"/>
    <col min="2838" max="2840" width="7.5703125" style="123" bestFit="1" customWidth="1"/>
    <col min="2841" max="2841" width="1.42578125" style="123" customWidth="1"/>
    <col min="2842" max="2844" width="6.28515625" style="123" bestFit="1" customWidth="1"/>
    <col min="2845" max="2845" width="4.7109375" style="123" customWidth="1"/>
    <col min="2846" max="2846" width="16.28515625" style="123" customWidth="1"/>
    <col min="2847" max="2847" width="9.85546875" style="123" bestFit="1" customWidth="1"/>
    <col min="2848" max="2849" width="8.7109375" style="123" bestFit="1" customWidth="1"/>
    <col min="2850" max="2850" width="1.42578125" style="123" customWidth="1"/>
    <col min="2851" max="2853" width="7.5703125" style="123" bestFit="1" customWidth="1"/>
    <col min="2854" max="2854" width="1.42578125" style="123" customWidth="1"/>
    <col min="2855" max="2857" width="7.5703125" style="123" bestFit="1" customWidth="1"/>
    <col min="2858" max="2858" width="1.42578125" style="123" customWidth="1"/>
    <col min="2859" max="2861" width="7.5703125" style="123" bestFit="1" customWidth="1"/>
    <col min="2862" max="2862" width="1.42578125" style="123" customWidth="1"/>
    <col min="2863" max="2865" width="7.5703125" style="123" bestFit="1" customWidth="1"/>
    <col min="2866" max="2866" width="1.42578125" style="123" customWidth="1"/>
    <col min="2867" max="2869" width="7.5703125" style="123" bestFit="1" customWidth="1"/>
    <col min="2870" max="2870" width="1.42578125" style="123" customWidth="1"/>
    <col min="2871" max="2873" width="6.28515625" style="123" bestFit="1" customWidth="1"/>
    <col min="2874" max="3072" width="11.42578125" style="123"/>
    <col min="3073" max="3073" width="16.28515625" style="123" customWidth="1"/>
    <col min="3074" max="3076" width="8.7109375" style="123" bestFit="1" customWidth="1"/>
    <col min="3077" max="3077" width="1.42578125" style="123" customWidth="1"/>
    <col min="3078" max="3080" width="7.5703125" style="123" bestFit="1" customWidth="1"/>
    <col min="3081" max="3081" width="1.42578125" style="123" customWidth="1"/>
    <col min="3082" max="3084" width="7.5703125" style="123" bestFit="1" customWidth="1"/>
    <col min="3085" max="3085" width="1.42578125" style="123" customWidth="1"/>
    <col min="3086" max="3088" width="7.5703125" style="123" bestFit="1" customWidth="1"/>
    <col min="3089" max="3089" width="1.42578125" style="123" customWidth="1"/>
    <col min="3090" max="3092" width="7.5703125" style="123" bestFit="1" customWidth="1"/>
    <col min="3093" max="3093" width="1.42578125" style="123" customWidth="1"/>
    <col min="3094" max="3096" width="7.5703125" style="123" bestFit="1" customWidth="1"/>
    <col min="3097" max="3097" width="1.42578125" style="123" customWidth="1"/>
    <col min="3098" max="3100" width="6.28515625" style="123" bestFit="1" customWidth="1"/>
    <col min="3101" max="3101" width="4.7109375" style="123" customWidth="1"/>
    <col min="3102" max="3102" width="16.28515625" style="123" customWidth="1"/>
    <col min="3103" max="3103" width="9.85546875" style="123" bestFit="1" customWidth="1"/>
    <col min="3104" max="3105" width="8.7109375" style="123" bestFit="1" customWidth="1"/>
    <col min="3106" max="3106" width="1.42578125" style="123" customWidth="1"/>
    <col min="3107" max="3109" width="7.5703125" style="123" bestFit="1" customWidth="1"/>
    <col min="3110" max="3110" width="1.42578125" style="123" customWidth="1"/>
    <col min="3111" max="3113" width="7.5703125" style="123" bestFit="1" customWidth="1"/>
    <col min="3114" max="3114" width="1.42578125" style="123" customWidth="1"/>
    <col min="3115" max="3117" width="7.5703125" style="123" bestFit="1" customWidth="1"/>
    <col min="3118" max="3118" width="1.42578125" style="123" customWidth="1"/>
    <col min="3119" max="3121" width="7.5703125" style="123" bestFit="1" customWidth="1"/>
    <col min="3122" max="3122" width="1.42578125" style="123" customWidth="1"/>
    <col min="3123" max="3125" width="7.5703125" style="123" bestFit="1" customWidth="1"/>
    <col min="3126" max="3126" width="1.42578125" style="123" customWidth="1"/>
    <col min="3127" max="3129" width="6.28515625" style="123" bestFit="1" customWidth="1"/>
    <col min="3130" max="3328" width="11.42578125" style="123"/>
    <col min="3329" max="3329" width="16.28515625" style="123" customWidth="1"/>
    <col min="3330" max="3332" width="8.7109375" style="123" bestFit="1" customWidth="1"/>
    <col min="3333" max="3333" width="1.42578125" style="123" customWidth="1"/>
    <col min="3334" max="3336" width="7.5703125" style="123" bestFit="1" customWidth="1"/>
    <col min="3337" max="3337" width="1.42578125" style="123" customWidth="1"/>
    <col min="3338" max="3340" width="7.5703125" style="123" bestFit="1" customWidth="1"/>
    <col min="3341" max="3341" width="1.42578125" style="123" customWidth="1"/>
    <col min="3342" max="3344" width="7.5703125" style="123" bestFit="1" customWidth="1"/>
    <col min="3345" max="3345" width="1.42578125" style="123" customWidth="1"/>
    <col min="3346" max="3348" width="7.5703125" style="123" bestFit="1" customWidth="1"/>
    <col min="3349" max="3349" width="1.42578125" style="123" customWidth="1"/>
    <col min="3350" max="3352" width="7.5703125" style="123" bestFit="1" customWidth="1"/>
    <col min="3353" max="3353" width="1.42578125" style="123" customWidth="1"/>
    <col min="3354" max="3356" width="6.28515625" style="123" bestFit="1" customWidth="1"/>
    <col min="3357" max="3357" width="4.7109375" style="123" customWidth="1"/>
    <col min="3358" max="3358" width="16.28515625" style="123" customWidth="1"/>
    <col min="3359" max="3359" width="9.85546875" style="123" bestFit="1" customWidth="1"/>
    <col min="3360" max="3361" width="8.7109375" style="123" bestFit="1" customWidth="1"/>
    <col min="3362" max="3362" width="1.42578125" style="123" customWidth="1"/>
    <col min="3363" max="3365" width="7.5703125" style="123" bestFit="1" customWidth="1"/>
    <col min="3366" max="3366" width="1.42578125" style="123" customWidth="1"/>
    <col min="3367" max="3369" width="7.5703125" style="123" bestFit="1" customWidth="1"/>
    <col min="3370" max="3370" width="1.42578125" style="123" customWidth="1"/>
    <col min="3371" max="3373" width="7.5703125" style="123" bestFit="1" customWidth="1"/>
    <col min="3374" max="3374" width="1.42578125" style="123" customWidth="1"/>
    <col min="3375" max="3377" width="7.5703125" style="123" bestFit="1" customWidth="1"/>
    <col min="3378" max="3378" width="1.42578125" style="123" customWidth="1"/>
    <col min="3379" max="3381" width="7.5703125" style="123" bestFit="1" customWidth="1"/>
    <col min="3382" max="3382" width="1.42578125" style="123" customWidth="1"/>
    <col min="3383" max="3385" width="6.28515625" style="123" bestFit="1" customWidth="1"/>
    <col min="3386" max="3584" width="11.42578125" style="123"/>
    <col min="3585" max="3585" width="16.28515625" style="123" customWidth="1"/>
    <col min="3586" max="3588" width="8.7109375" style="123" bestFit="1" customWidth="1"/>
    <col min="3589" max="3589" width="1.42578125" style="123" customWidth="1"/>
    <col min="3590" max="3592" width="7.5703125" style="123" bestFit="1" customWidth="1"/>
    <col min="3593" max="3593" width="1.42578125" style="123" customWidth="1"/>
    <col min="3594" max="3596" width="7.5703125" style="123" bestFit="1" customWidth="1"/>
    <col min="3597" max="3597" width="1.42578125" style="123" customWidth="1"/>
    <col min="3598" max="3600" width="7.5703125" style="123" bestFit="1" customWidth="1"/>
    <col min="3601" max="3601" width="1.42578125" style="123" customWidth="1"/>
    <col min="3602" max="3604" width="7.5703125" style="123" bestFit="1" customWidth="1"/>
    <col min="3605" max="3605" width="1.42578125" style="123" customWidth="1"/>
    <col min="3606" max="3608" width="7.5703125" style="123" bestFit="1" customWidth="1"/>
    <col min="3609" max="3609" width="1.42578125" style="123" customWidth="1"/>
    <col min="3610" max="3612" width="6.28515625" style="123" bestFit="1" customWidth="1"/>
    <col min="3613" max="3613" width="4.7109375" style="123" customWidth="1"/>
    <col min="3614" max="3614" width="16.28515625" style="123" customWidth="1"/>
    <col min="3615" max="3615" width="9.85546875" style="123" bestFit="1" customWidth="1"/>
    <col min="3616" max="3617" width="8.7109375" style="123" bestFit="1" customWidth="1"/>
    <col min="3618" max="3618" width="1.42578125" style="123" customWidth="1"/>
    <col min="3619" max="3621" width="7.5703125" style="123" bestFit="1" customWidth="1"/>
    <col min="3622" max="3622" width="1.42578125" style="123" customWidth="1"/>
    <col min="3623" max="3625" width="7.5703125" style="123" bestFit="1" customWidth="1"/>
    <col min="3626" max="3626" width="1.42578125" style="123" customWidth="1"/>
    <col min="3627" max="3629" width="7.5703125" style="123" bestFit="1" customWidth="1"/>
    <col min="3630" max="3630" width="1.42578125" style="123" customWidth="1"/>
    <col min="3631" max="3633" width="7.5703125" style="123" bestFit="1" customWidth="1"/>
    <col min="3634" max="3634" width="1.42578125" style="123" customWidth="1"/>
    <col min="3635" max="3637" width="7.5703125" style="123" bestFit="1" customWidth="1"/>
    <col min="3638" max="3638" width="1.42578125" style="123" customWidth="1"/>
    <col min="3639" max="3641" width="6.28515625" style="123" bestFit="1" customWidth="1"/>
    <col min="3642" max="3840" width="11.42578125" style="123"/>
    <col min="3841" max="3841" width="16.28515625" style="123" customWidth="1"/>
    <col min="3842" max="3844" width="8.7109375" style="123" bestFit="1" customWidth="1"/>
    <col min="3845" max="3845" width="1.42578125" style="123" customWidth="1"/>
    <col min="3846" max="3848" width="7.5703125" style="123" bestFit="1" customWidth="1"/>
    <col min="3849" max="3849" width="1.42578125" style="123" customWidth="1"/>
    <col min="3850" max="3852" width="7.5703125" style="123" bestFit="1" customWidth="1"/>
    <col min="3853" max="3853" width="1.42578125" style="123" customWidth="1"/>
    <col min="3854" max="3856" width="7.5703125" style="123" bestFit="1" customWidth="1"/>
    <col min="3857" max="3857" width="1.42578125" style="123" customWidth="1"/>
    <col min="3858" max="3860" width="7.5703125" style="123" bestFit="1" customWidth="1"/>
    <col min="3861" max="3861" width="1.42578125" style="123" customWidth="1"/>
    <col min="3862" max="3864" width="7.5703125" style="123" bestFit="1" customWidth="1"/>
    <col min="3865" max="3865" width="1.42578125" style="123" customWidth="1"/>
    <col min="3866" max="3868" width="6.28515625" style="123" bestFit="1" customWidth="1"/>
    <col min="3869" max="3869" width="4.7109375" style="123" customWidth="1"/>
    <col min="3870" max="3870" width="16.28515625" style="123" customWidth="1"/>
    <col min="3871" max="3871" width="9.85546875" style="123" bestFit="1" customWidth="1"/>
    <col min="3872" max="3873" width="8.7109375" style="123" bestFit="1" customWidth="1"/>
    <col min="3874" max="3874" width="1.42578125" style="123" customWidth="1"/>
    <col min="3875" max="3877" width="7.5703125" style="123" bestFit="1" customWidth="1"/>
    <col min="3878" max="3878" width="1.42578125" style="123" customWidth="1"/>
    <col min="3879" max="3881" width="7.5703125" style="123" bestFit="1" customWidth="1"/>
    <col min="3882" max="3882" width="1.42578125" style="123" customWidth="1"/>
    <col min="3883" max="3885" width="7.5703125" style="123" bestFit="1" customWidth="1"/>
    <col min="3886" max="3886" width="1.42578125" style="123" customWidth="1"/>
    <col min="3887" max="3889" width="7.5703125" style="123" bestFit="1" customWidth="1"/>
    <col min="3890" max="3890" width="1.42578125" style="123" customWidth="1"/>
    <col min="3891" max="3893" width="7.5703125" style="123" bestFit="1" customWidth="1"/>
    <col min="3894" max="3894" width="1.42578125" style="123" customWidth="1"/>
    <col min="3895" max="3897" width="6.28515625" style="123" bestFit="1" customWidth="1"/>
    <col min="3898" max="4096" width="11.42578125" style="123"/>
    <col min="4097" max="4097" width="16.28515625" style="123" customWidth="1"/>
    <col min="4098" max="4100" width="8.7109375" style="123" bestFit="1" customWidth="1"/>
    <col min="4101" max="4101" width="1.42578125" style="123" customWidth="1"/>
    <col min="4102" max="4104" width="7.5703125" style="123" bestFit="1" customWidth="1"/>
    <col min="4105" max="4105" width="1.42578125" style="123" customWidth="1"/>
    <col min="4106" max="4108" width="7.5703125" style="123" bestFit="1" customWidth="1"/>
    <col min="4109" max="4109" width="1.42578125" style="123" customWidth="1"/>
    <col min="4110" max="4112" width="7.5703125" style="123" bestFit="1" customWidth="1"/>
    <col min="4113" max="4113" width="1.42578125" style="123" customWidth="1"/>
    <col min="4114" max="4116" width="7.5703125" style="123" bestFit="1" customWidth="1"/>
    <col min="4117" max="4117" width="1.42578125" style="123" customWidth="1"/>
    <col min="4118" max="4120" width="7.5703125" style="123" bestFit="1" customWidth="1"/>
    <col min="4121" max="4121" width="1.42578125" style="123" customWidth="1"/>
    <col min="4122" max="4124" width="6.28515625" style="123" bestFit="1" customWidth="1"/>
    <col min="4125" max="4125" width="4.7109375" style="123" customWidth="1"/>
    <col min="4126" max="4126" width="16.28515625" style="123" customWidth="1"/>
    <col min="4127" max="4127" width="9.85546875" style="123" bestFit="1" customWidth="1"/>
    <col min="4128" max="4129" width="8.7109375" style="123" bestFit="1" customWidth="1"/>
    <col min="4130" max="4130" width="1.42578125" style="123" customWidth="1"/>
    <col min="4131" max="4133" width="7.5703125" style="123" bestFit="1" customWidth="1"/>
    <col min="4134" max="4134" width="1.42578125" style="123" customWidth="1"/>
    <col min="4135" max="4137" width="7.5703125" style="123" bestFit="1" customWidth="1"/>
    <col min="4138" max="4138" width="1.42578125" style="123" customWidth="1"/>
    <col min="4139" max="4141" width="7.5703125" style="123" bestFit="1" customWidth="1"/>
    <col min="4142" max="4142" width="1.42578125" style="123" customWidth="1"/>
    <col min="4143" max="4145" width="7.5703125" style="123" bestFit="1" customWidth="1"/>
    <col min="4146" max="4146" width="1.42578125" style="123" customWidth="1"/>
    <col min="4147" max="4149" width="7.5703125" style="123" bestFit="1" customWidth="1"/>
    <col min="4150" max="4150" width="1.42578125" style="123" customWidth="1"/>
    <col min="4151" max="4153" width="6.28515625" style="123" bestFit="1" customWidth="1"/>
    <col min="4154" max="4352" width="11.42578125" style="123"/>
    <col min="4353" max="4353" width="16.28515625" style="123" customWidth="1"/>
    <col min="4354" max="4356" width="8.7109375" style="123" bestFit="1" customWidth="1"/>
    <col min="4357" max="4357" width="1.42578125" style="123" customWidth="1"/>
    <col min="4358" max="4360" width="7.5703125" style="123" bestFit="1" customWidth="1"/>
    <col min="4361" max="4361" width="1.42578125" style="123" customWidth="1"/>
    <col min="4362" max="4364" width="7.5703125" style="123" bestFit="1" customWidth="1"/>
    <col min="4365" max="4365" width="1.42578125" style="123" customWidth="1"/>
    <col min="4366" max="4368" width="7.5703125" style="123" bestFit="1" customWidth="1"/>
    <col min="4369" max="4369" width="1.42578125" style="123" customWidth="1"/>
    <col min="4370" max="4372" width="7.5703125" style="123" bestFit="1" customWidth="1"/>
    <col min="4373" max="4373" width="1.42578125" style="123" customWidth="1"/>
    <col min="4374" max="4376" width="7.5703125" style="123" bestFit="1" customWidth="1"/>
    <col min="4377" max="4377" width="1.42578125" style="123" customWidth="1"/>
    <col min="4378" max="4380" width="6.28515625" style="123" bestFit="1" customWidth="1"/>
    <col min="4381" max="4381" width="4.7109375" style="123" customWidth="1"/>
    <col min="4382" max="4382" width="16.28515625" style="123" customWidth="1"/>
    <col min="4383" max="4383" width="9.85546875" style="123" bestFit="1" customWidth="1"/>
    <col min="4384" max="4385" width="8.7109375" style="123" bestFit="1" customWidth="1"/>
    <col min="4386" max="4386" width="1.42578125" style="123" customWidth="1"/>
    <col min="4387" max="4389" width="7.5703125" style="123" bestFit="1" customWidth="1"/>
    <col min="4390" max="4390" width="1.42578125" style="123" customWidth="1"/>
    <col min="4391" max="4393" width="7.5703125" style="123" bestFit="1" customWidth="1"/>
    <col min="4394" max="4394" width="1.42578125" style="123" customWidth="1"/>
    <col min="4395" max="4397" width="7.5703125" style="123" bestFit="1" customWidth="1"/>
    <col min="4398" max="4398" width="1.42578125" style="123" customWidth="1"/>
    <col min="4399" max="4401" width="7.5703125" style="123" bestFit="1" customWidth="1"/>
    <col min="4402" max="4402" width="1.42578125" style="123" customWidth="1"/>
    <col min="4403" max="4405" width="7.5703125" style="123" bestFit="1" customWidth="1"/>
    <col min="4406" max="4406" width="1.42578125" style="123" customWidth="1"/>
    <col min="4407" max="4409" width="6.28515625" style="123" bestFit="1" customWidth="1"/>
    <col min="4410" max="4608" width="11.42578125" style="123"/>
    <col min="4609" max="4609" width="16.28515625" style="123" customWidth="1"/>
    <col min="4610" max="4612" width="8.7109375" style="123" bestFit="1" customWidth="1"/>
    <col min="4613" max="4613" width="1.42578125" style="123" customWidth="1"/>
    <col min="4614" max="4616" width="7.5703125" style="123" bestFit="1" customWidth="1"/>
    <col min="4617" max="4617" width="1.42578125" style="123" customWidth="1"/>
    <col min="4618" max="4620" width="7.5703125" style="123" bestFit="1" customWidth="1"/>
    <col min="4621" max="4621" width="1.42578125" style="123" customWidth="1"/>
    <col min="4622" max="4624" width="7.5703125" style="123" bestFit="1" customWidth="1"/>
    <col min="4625" max="4625" width="1.42578125" style="123" customWidth="1"/>
    <col min="4626" max="4628" width="7.5703125" style="123" bestFit="1" customWidth="1"/>
    <col min="4629" max="4629" width="1.42578125" style="123" customWidth="1"/>
    <col min="4630" max="4632" width="7.5703125" style="123" bestFit="1" customWidth="1"/>
    <col min="4633" max="4633" width="1.42578125" style="123" customWidth="1"/>
    <col min="4634" max="4636" width="6.28515625" style="123" bestFit="1" customWidth="1"/>
    <col min="4637" max="4637" width="4.7109375" style="123" customWidth="1"/>
    <col min="4638" max="4638" width="16.28515625" style="123" customWidth="1"/>
    <col min="4639" max="4639" width="9.85546875" style="123" bestFit="1" customWidth="1"/>
    <col min="4640" max="4641" width="8.7109375" style="123" bestFit="1" customWidth="1"/>
    <col min="4642" max="4642" width="1.42578125" style="123" customWidth="1"/>
    <col min="4643" max="4645" width="7.5703125" style="123" bestFit="1" customWidth="1"/>
    <col min="4646" max="4646" width="1.42578125" style="123" customWidth="1"/>
    <col min="4647" max="4649" width="7.5703125" style="123" bestFit="1" customWidth="1"/>
    <col min="4650" max="4650" width="1.42578125" style="123" customWidth="1"/>
    <col min="4651" max="4653" width="7.5703125" style="123" bestFit="1" customWidth="1"/>
    <col min="4654" max="4654" width="1.42578125" style="123" customWidth="1"/>
    <col min="4655" max="4657" width="7.5703125" style="123" bestFit="1" customWidth="1"/>
    <col min="4658" max="4658" width="1.42578125" style="123" customWidth="1"/>
    <col min="4659" max="4661" width="7.5703125" style="123" bestFit="1" customWidth="1"/>
    <col min="4662" max="4662" width="1.42578125" style="123" customWidth="1"/>
    <col min="4663" max="4665" width="6.28515625" style="123" bestFit="1" customWidth="1"/>
    <col min="4666" max="4864" width="11.42578125" style="123"/>
    <col min="4865" max="4865" width="16.28515625" style="123" customWidth="1"/>
    <col min="4866" max="4868" width="8.7109375" style="123" bestFit="1" customWidth="1"/>
    <col min="4869" max="4869" width="1.42578125" style="123" customWidth="1"/>
    <col min="4870" max="4872" width="7.5703125" style="123" bestFit="1" customWidth="1"/>
    <col min="4873" max="4873" width="1.42578125" style="123" customWidth="1"/>
    <col min="4874" max="4876" width="7.5703125" style="123" bestFit="1" customWidth="1"/>
    <col min="4877" max="4877" width="1.42578125" style="123" customWidth="1"/>
    <col min="4878" max="4880" width="7.5703125" style="123" bestFit="1" customWidth="1"/>
    <col min="4881" max="4881" width="1.42578125" style="123" customWidth="1"/>
    <col min="4882" max="4884" width="7.5703125" style="123" bestFit="1" customWidth="1"/>
    <col min="4885" max="4885" width="1.42578125" style="123" customWidth="1"/>
    <col min="4886" max="4888" width="7.5703125" style="123" bestFit="1" customWidth="1"/>
    <col min="4889" max="4889" width="1.42578125" style="123" customWidth="1"/>
    <col min="4890" max="4892" width="6.28515625" style="123" bestFit="1" customWidth="1"/>
    <col min="4893" max="4893" width="4.7109375" style="123" customWidth="1"/>
    <col min="4894" max="4894" width="16.28515625" style="123" customWidth="1"/>
    <col min="4895" max="4895" width="9.85546875" style="123" bestFit="1" customWidth="1"/>
    <col min="4896" max="4897" width="8.7109375" style="123" bestFit="1" customWidth="1"/>
    <col min="4898" max="4898" width="1.42578125" style="123" customWidth="1"/>
    <col min="4899" max="4901" width="7.5703125" style="123" bestFit="1" customWidth="1"/>
    <col min="4902" max="4902" width="1.42578125" style="123" customWidth="1"/>
    <col min="4903" max="4905" width="7.5703125" style="123" bestFit="1" customWidth="1"/>
    <col min="4906" max="4906" width="1.42578125" style="123" customWidth="1"/>
    <col min="4907" max="4909" width="7.5703125" style="123" bestFit="1" customWidth="1"/>
    <col min="4910" max="4910" width="1.42578125" style="123" customWidth="1"/>
    <col min="4911" max="4913" width="7.5703125" style="123" bestFit="1" customWidth="1"/>
    <col min="4914" max="4914" width="1.42578125" style="123" customWidth="1"/>
    <col min="4915" max="4917" width="7.5703125" style="123" bestFit="1" customWidth="1"/>
    <col min="4918" max="4918" width="1.42578125" style="123" customWidth="1"/>
    <col min="4919" max="4921" width="6.28515625" style="123" bestFit="1" customWidth="1"/>
    <col min="4922" max="5120" width="11.42578125" style="123"/>
    <col min="5121" max="5121" width="16.28515625" style="123" customWidth="1"/>
    <col min="5122" max="5124" width="8.7109375" style="123" bestFit="1" customWidth="1"/>
    <col min="5125" max="5125" width="1.42578125" style="123" customWidth="1"/>
    <col min="5126" max="5128" width="7.5703125" style="123" bestFit="1" customWidth="1"/>
    <col min="5129" max="5129" width="1.42578125" style="123" customWidth="1"/>
    <col min="5130" max="5132" width="7.5703125" style="123" bestFit="1" customWidth="1"/>
    <col min="5133" max="5133" width="1.42578125" style="123" customWidth="1"/>
    <col min="5134" max="5136" width="7.5703125" style="123" bestFit="1" customWidth="1"/>
    <col min="5137" max="5137" width="1.42578125" style="123" customWidth="1"/>
    <col min="5138" max="5140" width="7.5703125" style="123" bestFit="1" customWidth="1"/>
    <col min="5141" max="5141" width="1.42578125" style="123" customWidth="1"/>
    <col min="5142" max="5144" width="7.5703125" style="123" bestFit="1" customWidth="1"/>
    <col min="5145" max="5145" width="1.42578125" style="123" customWidth="1"/>
    <col min="5146" max="5148" width="6.28515625" style="123" bestFit="1" customWidth="1"/>
    <col min="5149" max="5149" width="4.7109375" style="123" customWidth="1"/>
    <col min="5150" max="5150" width="16.28515625" style="123" customWidth="1"/>
    <col min="5151" max="5151" width="9.85546875" style="123" bestFit="1" customWidth="1"/>
    <col min="5152" max="5153" width="8.7109375" style="123" bestFit="1" customWidth="1"/>
    <col min="5154" max="5154" width="1.42578125" style="123" customWidth="1"/>
    <col min="5155" max="5157" width="7.5703125" style="123" bestFit="1" customWidth="1"/>
    <col min="5158" max="5158" width="1.42578125" style="123" customWidth="1"/>
    <col min="5159" max="5161" width="7.5703125" style="123" bestFit="1" customWidth="1"/>
    <col min="5162" max="5162" width="1.42578125" style="123" customWidth="1"/>
    <col min="5163" max="5165" width="7.5703125" style="123" bestFit="1" customWidth="1"/>
    <col min="5166" max="5166" width="1.42578125" style="123" customWidth="1"/>
    <col min="5167" max="5169" width="7.5703125" style="123" bestFit="1" customWidth="1"/>
    <col min="5170" max="5170" width="1.42578125" style="123" customWidth="1"/>
    <col min="5171" max="5173" width="7.5703125" style="123" bestFit="1" customWidth="1"/>
    <col min="5174" max="5174" width="1.42578125" style="123" customWidth="1"/>
    <col min="5175" max="5177" width="6.28515625" style="123" bestFit="1" customWidth="1"/>
    <col min="5178" max="5376" width="11.42578125" style="123"/>
    <col min="5377" max="5377" width="16.28515625" style="123" customWidth="1"/>
    <col min="5378" max="5380" width="8.7109375" style="123" bestFit="1" customWidth="1"/>
    <col min="5381" max="5381" width="1.42578125" style="123" customWidth="1"/>
    <col min="5382" max="5384" width="7.5703125" style="123" bestFit="1" customWidth="1"/>
    <col min="5385" max="5385" width="1.42578125" style="123" customWidth="1"/>
    <col min="5386" max="5388" width="7.5703125" style="123" bestFit="1" customWidth="1"/>
    <col min="5389" max="5389" width="1.42578125" style="123" customWidth="1"/>
    <col min="5390" max="5392" width="7.5703125" style="123" bestFit="1" customWidth="1"/>
    <col min="5393" max="5393" width="1.42578125" style="123" customWidth="1"/>
    <col min="5394" max="5396" width="7.5703125" style="123" bestFit="1" customWidth="1"/>
    <col min="5397" max="5397" width="1.42578125" style="123" customWidth="1"/>
    <col min="5398" max="5400" width="7.5703125" style="123" bestFit="1" customWidth="1"/>
    <col min="5401" max="5401" width="1.42578125" style="123" customWidth="1"/>
    <col min="5402" max="5404" width="6.28515625" style="123" bestFit="1" customWidth="1"/>
    <col min="5405" max="5405" width="4.7109375" style="123" customWidth="1"/>
    <col min="5406" max="5406" width="16.28515625" style="123" customWidth="1"/>
    <col min="5407" max="5407" width="9.85546875" style="123" bestFit="1" customWidth="1"/>
    <col min="5408" max="5409" width="8.7109375" style="123" bestFit="1" customWidth="1"/>
    <col min="5410" max="5410" width="1.42578125" style="123" customWidth="1"/>
    <col min="5411" max="5413" width="7.5703125" style="123" bestFit="1" customWidth="1"/>
    <col min="5414" max="5414" width="1.42578125" style="123" customWidth="1"/>
    <col min="5415" max="5417" width="7.5703125" style="123" bestFit="1" customWidth="1"/>
    <col min="5418" max="5418" width="1.42578125" style="123" customWidth="1"/>
    <col min="5419" max="5421" width="7.5703125" style="123" bestFit="1" customWidth="1"/>
    <col min="5422" max="5422" width="1.42578125" style="123" customWidth="1"/>
    <col min="5423" max="5425" width="7.5703125" style="123" bestFit="1" customWidth="1"/>
    <col min="5426" max="5426" width="1.42578125" style="123" customWidth="1"/>
    <col min="5427" max="5429" width="7.5703125" style="123" bestFit="1" customWidth="1"/>
    <col min="5430" max="5430" width="1.42578125" style="123" customWidth="1"/>
    <col min="5431" max="5433" width="6.28515625" style="123" bestFit="1" customWidth="1"/>
    <col min="5434" max="5632" width="11.42578125" style="123"/>
    <col min="5633" max="5633" width="16.28515625" style="123" customWidth="1"/>
    <col min="5634" max="5636" width="8.7109375" style="123" bestFit="1" customWidth="1"/>
    <col min="5637" max="5637" width="1.42578125" style="123" customWidth="1"/>
    <col min="5638" max="5640" width="7.5703125" style="123" bestFit="1" customWidth="1"/>
    <col min="5641" max="5641" width="1.42578125" style="123" customWidth="1"/>
    <col min="5642" max="5644" width="7.5703125" style="123" bestFit="1" customWidth="1"/>
    <col min="5645" max="5645" width="1.42578125" style="123" customWidth="1"/>
    <col min="5646" max="5648" width="7.5703125" style="123" bestFit="1" customWidth="1"/>
    <col min="5649" max="5649" width="1.42578125" style="123" customWidth="1"/>
    <col min="5650" max="5652" width="7.5703125" style="123" bestFit="1" customWidth="1"/>
    <col min="5653" max="5653" width="1.42578125" style="123" customWidth="1"/>
    <col min="5654" max="5656" width="7.5703125" style="123" bestFit="1" customWidth="1"/>
    <col min="5657" max="5657" width="1.42578125" style="123" customWidth="1"/>
    <col min="5658" max="5660" width="6.28515625" style="123" bestFit="1" customWidth="1"/>
    <col min="5661" max="5661" width="4.7109375" style="123" customWidth="1"/>
    <col min="5662" max="5662" width="16.28515625" style="123" customWidth="1"/>
    <col min="5663" max="5663" width="9.85546875" style="123" bestFit="1" customWidth="1"/>
    <col min="5664" max="5665" width="8.7109375" style="123" bestFit="1" customWidth="1"/>
    <col min="5666" max="5666" width="1.42578125" style="123" customWidth="1"/>
    <col min="5667" max="5669" width="7.5703125" style="123" bestFit="1" customWidth="1"/>
    <col min="5670" max="5670" width="1.42578125" style="123" customWidth="1"/>
    <col min="5671" max="5673" width="7.5703125" style="123" bestFit="1" customWidth="1"/>
    <col min="5674" max="5674" width="1.42578125" style="123" customWidth="1"/>
    <col min="5675" max="5677" width="7.5703125" style="123" bestFit="1" customWidth="1"/>
    <col min="5678" max="5678" width="1.42578125" style="123" customWidth="1"/>
    <col min="5679" max="5681" width="7.5703125" style="123" bestFit="1" customWidth="1"/>
    <col min="5682" max="5682" width="1.42578125" style="123" customWidth="1"/>
    <col min="5683" max="5685" width="7.5703125" style="123" bestFit="1" customWidth="1"/>
    <col min="5686" max="5686" width="1.42578125" style="123" customWidth="1"/>
    <col min="5687" max="5689" width="6.28515625" style="123" bestFit="1" customWidth="1"/>
    <col min="5690" max="5888" width="11.42578125" style="123"/>
    <col min="5889" max="5889" width="16.28515625" style="123" customWidth="1"/>
    <col min="5890" max="5892" width="8.7109375" style="123" bestFit="1" customWidth="1"/>
    <col min="5893" max="5893" width="1.42578125" style="123" customWidth="1"/>
    <col min="5894" max="5896" width="7.5703125" style="123" bestFit="1" customWidth="1"/>
    <col min="5897" max="5897" width="1.42578125" style="123" customWidth="1"/>
    <col min="5898" max="5900" width="7.5703125" style="123" bestFit="1" customWidth="1"/>
    <col min="5901" max="5901" width="1.42578125" style="123" customWidth="1"/>
    <col min="5902" max="5904" width="7.5703125" style="123" bestFit="1" customWidth="1"/>
    <col min="5905" max="5905" width="1.42578125" style="123" customWidth="1"/>
    <col min="5906" max="5908" width="7.5703125" style="123" bestFit="1" customWidth="1"/>
    <col min="5909" max="5909" width="1.42578125" style="123" customWidth="1"/>
    <col min="5910" max="5912" width="7.5703125" style="123" bestFit="1" customWidth="1"/>
    <col min="5913" max="5913" width="1.42578125" style="123" customWidth="1"/>
    <col min="5914" max="5916" width="6.28515625" style="123" bestFit="1" customWidth="1"/>
    <col min="5917" max="5917" width="4.7109375" style="123" customWidth="1"/>
    <col min="5918" max="5918" width="16.28515625" style="123" customWidth="1"/>
    <col min="5919" max="5919" width="9.85546875" style="123" bestFit="1" customWidth="1"/>
    <col min="5920" max="5921" width="8.7109375" style="123" bestFit="1" customWidth="1"/>
    <col min="5922" max="5922" width="1.42578125" style="123" customWidth="1"/>
    <col min="5923" max="5925" width="7.5703125" style="123" bestFit="1" customWidth="1"/>
    <col min="5926" max="5926" width="1.42578125" style="123" customWidth="1"/>
    <col min="5927" max="5929" width="7.5703125" style="123" bestFit="1" customWidth="1"/>
    <col min="5930" max="5930" width="1.42578125" style="123" customWidth="1"/>
    <col min="5931" max="5933" width="7.5703125" style="123" bestFit="1" customWidth="1"/>
    <col min="5934" max="5934" width="1.42578125" style="123" customWidth="1"/>
    <col min="5935" max="5937" width="7.5703125" style="123" bestFit="1" customWidth="1"/>
    <col min="5938" max="5938" width="1.42578125" style="123" customWidth="1"/>
    <col min="5939" max="5941" width="7.5703125" style="123" bestFit="1" customWidth="1"/>
    <col min="5942" max="5942" width="1.42578125" style="123" customWidth="1"/>
    <col min="5943" max="5945" width="6.28515625" style="123" bestFit="1" customWidth="1"/>
    <col min="5946" max="6144" width="11.42578125" style="123"/>
    <col min="6145" max="6145" width="16.28515625" style="123" customWidth="1"/>
    <col min="6146" max="6148" width="8.7109375" style="123" bestFit="1" customWidth="1"/>
    <col min="6149" max="6149" width="1.42578125" style="123" customWidth="1"/>
    <col min="6150" max="6152" width="7.5703125" style="123" bestFit="1" customWidth="1"/>
    <col min="6153" max="6153" width="1.42578125" style="123" customWidth="1"/>
    <col min="6154" max="6156" width="7.5703125" style="123" bestFit="1" customWidth="1"/>
    <col min="6157" max="6157" width="1.42578125" style="123" customWidth="1"/>
    <col min="6158" max="6160" width="7.5703125" style="123" bestFit="1" customWidth="1"/>
    <col min="6161" max="6161" width="1.42578125" style="123" customWidth="1"/>
    <col min="6162" max="6164" width="7.5703125" style="123" bestFit="1" customWidth="1"/>
    <col min="6165" max="6165" width="1.42578125" style="123" customWidth="1"/>
    <col min="6166" max="6168" width="7.5703125" style="123" bestFit="1" customWidth="1"/>
    <col min="6169" max="6169" width="1.42578125" style="123" customWidth="1"/>
    <col min="6170" max="6172" width="6.28515625" style="123" bestFit="1" customWidth="1"/>
    <col min="6173" max="6173" width="4.7109375" style="123" customWidth="1"/>
    <col min="6174" max="6174" width="16.28515625" style="123" customWidth="1"/>
    <col min="6175" max="6175" width="9.85546875" style="123" bestFit="1" customWidth="1"/>
    <col min="6176" max="6177" width="8.7109375" style="123" bestFit="1" customWidth="1"/>
    <col min="6178" max="6178" width="1.42578125" style="123" customWidth="1"/>
    <col min="6179" max="6181" width="7.5703125" style="123" bestFit="1" customWidth="1"/>
    <col min="6182" max="6182" width="1.42578125" style="123" customWidth="1"/>
    <col min="6183" max="6185" width="7.5703125" style="123" bestFit="1" customWidth="1"/>
    <col min="6186" max="6186" width="1.42578125" style="123" customWidth="1"/>
    <col min="6187" max="6189" width="7.5703125" style="123" bestFit="1" customWidth="1"/>
    <col min="6190" max="6190" width="1.42578125" style="123" customWidth="1"/>
    <col min="6191" max="6193" width="7.5703125" style="123" bestFit="1" customWidth="1"/>
    <col min="6194" max="6194" width="1.42578125" style="123" customWidth="1"/>
    <col min="6195" max="6197" width="7.5703125" style="123" bestFit="1" customWidth="1"/>
    <col min="6198" max="6198" width="1.42578125" style="123" customWidth="1"/>
    <col min="6199" max="6201" width="6.28515625" style="123" bestFit="1" customWidth="1"/>
    <col min="6202" max="6400" width="11.42578125" style="123"/>
    <col min="6401" max="6401" width="16.28515625" style="123" customWidth="1"/>
    <col min="6402" max="6404" width="8.7109375" style="123" bestFit="1" customWidth="1"/>
    <col min="6405" max="6405" width="1.42578125" style="123" customWidth="1"/>
    <col min="6406" max="6408" width="7.5703125" style="123" bestFit="1" customWidth="1"/>
    <col min="6409" max="6409" width="1.42578125" style="123" customWidth="1"/>
    <col min="6410" max="6412" width="7.5703125" style="123" bestFit="1" customWidth="1"/>
    <col min="6413" max="6413" width="1.42578125" style="123" customWidth="1"/>
    <col min="6414" max="6416" width="7.5703125" style="123" bestFit="1" customWidth="1"/>
    <col min="6417" max="6417" width="1.42578125" style="123" customWidth="1"/>
    <col min="6418" max="6420" width="7.5703125" style="123" bestFit="1" customWidth="1"/>
    <col min="6421" max="6421" width="1.42578125" style="123" customWidth="1"/>
    <col min="6422" max="6424" width="7.5703125" style="123" bestFit="1" customWidth="1"/>
    <col min="6425" max="6425" width="1.42578125" style="123" customWidth="1"/>
    <col min="6426" max="6428" width="6.28515625" style="123" bestFit="1" customWidth="1"/>
    <col min="6429" max="6429" width="4.7109375" style="123" customWidth="1"/>
    <col min="6430" max="6430" width="16.28515625" style="123" customWidth="1"/>
    <col min="6431" max="6431" width="9.85546875" style="123" bestFit="1" customWidth="1"/>
    <col min="6432" max="6433" width="8.7109375" style="123" bestFit="1" customWidth="1"/>
    <col min="6434" max="6434" width="1.42578125" style="123" customWidth="1"/>
    <col min="6435" max="6437" width="7.5703125" style="123" bestFit="1" customWidth="1"/>
    <col min="6438" max="6438" width="1.42578125" style="123" customWidth="1"/>
    <col min="6439" max="6441" width="7.5703125" style="123" bestFit="1" customWidth="1"/>
    <col min="6442" max="6442" width="1.42578125" style="123" customWidth="1"/>
    <col min="6443" max="6445" width="7.5703125" style="123" bestFit="1" customWidth="1"/>
    <col min="6446" max="6446" width="1.42578125" style="123" customWidth="1"/>
    <col min="6447" max="6449" width="7.5703125" style="123" bestFit="1" customWidth="1"/>
    <col min="6450" max="6450" width="1.42578125" style="123" customWidth="1"/>
    <col min="6451" max="6453" width="7.5703125" style="123" bestFit="1" customWidth="1"/>
    <col min="6454" max="6454" width="1.42578125" style="123" customWidth="1"/>
    <col min="6455" max="6457" width="6.28515625" style="123" bestFit="1" customWidth="1"/>
    <col min="6458" max="6656" width="11.42578125" style="123"/>
    <col min="6657" max="6657" width="16.28515625" style="123" customWidth="1"/>
    <col min="6658" max="6660" width="8.7109375" style="123" bestFit="1" customWidth="1"/>
    <col min="6661" max="6661" width="1.42578125" style="123" customWidth="1"/>
    <col min="6662" max="6664" width="7.5703125" style="123" bestFit="1" customWidth="1"/>
    <col min="6665" max="6665" width="1.42578125" style="123" customWidth="1"/>
    <col min="6666" max="6668" width="7.5703125" style="123" bestFit="1" customWidth="1"/>
    <col min="6669" max="6669" width="1.42578125" style="123" customWidth="1"/>
    <col min="6670" max="6672" width="7.5703125" style="123" bestFit="1" customWidth="1"/>
    <col min="6673" max="6673" width="1.42578125" style="123" customWidth="1"/>
    <col min="6674" max="6676" width="7.5703125" style="123" bestFit="1" customWidth="1"/>
    <col min="6677" max="6677" width="1.42578125" style="123" customWidth="1"/>
    <col min="6678" max="6680" width="7.5703125" style="123" bestFit="1" customWidth="1"/>
    <col min="6681" max="6681" width="1.42578125" style="123" customWidth="1"/>
    <col min="6682" max="6684" width="6.28515625" style="123" bestFit="1" customWidth="1"/>
    <col min="6685" max="6685" width="4.7109375" style="123" customWidth="1"/>
    <col min="6686" max="6686" width="16.28515625" style="123" customWidth="1"/>
    <col min="6687" max="6687" width="9.85546875" style="123" bestFit="1" customWidth="1"/>
    <col min="6688" max="6689" width="8.7109375" style="123" bestFit="1" customWidth="1"/>
    <col min="6690" max="6690" width="1.42578125" style="123" customWidth="1"/>
    <col min="6691" max="6693" width="7.5703125" style="123" bestFit="1" customWidth="1"/>
    <col min="6694" max="6694" width="1.42578125" style="123" customWidth="1"/>
    <col min="6695" max="6697" width="7.5703125" style="123" bestFit="1" customWidth="1"/>
    <col min="6698" max="6698" width="1.42578125" style="123" customWidth="1"/>
    <col min="6699" max="6701" width="7.5703125" style="123" bestFit="1" customWidth="1"/>
    <col min="6702" max="6702" width="1.42578125" style="123" customWidth="1"/>
    <col min="6703" max="6705" width="7.5703125" style="123" bestFit="1" customWidth="1"/>
    <col min="6706" max="6706" width="1.42578125" style="123" customWidth="1"/>
    <col min="6707" max="6709" width="7.5703125" style="123" bestFit="1" customWidth="1"/>
    <col min="6710" max="6710" width="1.42578125" style="123" customWidth="1"/>
    <col min="6711" max="6713" width="6.28515625" style="123" bestFit="1" customWidth="1"/>
    <col min="6714" max="6912" width="11.42578125" style="123"/>
    <col min="6913" max="6913" width="16.28515625" style="123" customWidth="1"/>
    <col min="6914" max="6916" width="8.7109375" style="123" bestFit="1" customWidth="1"/>
    <col min="6917" max="6917" width="1.42578125" style="123" customWidth="1"/>
    <col min="6918" max="6920" width="7.5703125" style="123" bestFit="1" customWidth="1"/>
    <col min="6921" max="6921" width="1.42578125" style="123" customWidth="1"/>
    <col min="6922" max="6924" width="7.5703125" style="123" bestFit="1" customWidth="1"/>
    <col min="6925" max="6925" width="1.42578125" style="123" customWidth="1"/>
    <col min="6926" max="6928" width="7.5703125" style="123" bestFit="1" customWidth="1"/>
    <col min="6929" max="6929" width="1.42578125" style="123" customWidth="1"/>
    <col min="6930" max="6932" width="7.5703125" style="123" bestFit="1" customWidth="1"/>
    <col min="6933" max="6933" width="1.42578125" style="123" customWidth="1"/>
    <col min="6934" max="6936" width="7.5703125" style="123" bestFit="1" customWidth="1"/>
    <col min="6937" max="6937" width="1.42578125" style="123" customWidth="1"/>
    <col min="6938" max="6940" width="6.28515625" style="123" bestFit="1" customWidth="1"/>
    <col min="6941" max="6941" width="4.7109375" style="123" customWidth="1"/>
    <col min="6942" max="6942" width="16.28515625" style="123" customWidth="1"/>
    <col min="6943" max="6943" width="9.85546875" style="123" bestFit="1" customWidth="1"/>
    <col min="6944" max="6945" width="8.7109375" style="123" bestFit="1" customWidth="1"/>
    <col min="6946" max="6946" width="1.42578125" style="123" customWidth="1"/>
    <col min="6947" max="6949" width="7.5703125" style="123" bestFit="1" customWidth="1"/>
    <col min="6950" max="6950" width="1.42578125" style="123" customWidth="1"/>
    <col min="6951" max="6953" width="7.5703125" style="123" bestFit="1" customWidth="1"/>
    <col min="6954" max="6954" width="1.42578125" style="123" customWidth="1"/>
    <col min="6955" max="6957" width="7.5703125" style="123" bestFit="1" customWidth="1"/>
    <col min="6958" max="6958" width="1.42578125" style="123" customWidth="1"/>
    <col min="6959" max="6961" width="7.5703125" style="123" bestFit="1" customWidth="1"/>
    <col min="6962" max="6962" width="1.42578125" style="123" customWidth="1"/>
    <col min="6963" max="6965" width="7.5703125" style="123" bestFit="1" customWidth="1"/>
    <col min="6966" max="6966" width="1.42578125" style="123" customWidth="1"/>
    <col min="6967" max="6969" width="6.28515625" style="123" bestFit="1" customWidth="1"/>
    <col min="6970" max="7168" width="11.42578125" style="123"/>
    <col min="7169" max="7169" width="16.28515625" style="123" customWidth="1"/>
    <col min="7170" max="7172" width="8.7109375" style="123" bestFit="1" customWidth="1"/>
    <col min="7173" max="7173" width="1.42578125" style="123" customWidth="1"/>
    <col min="7174" max="7176" width="7.5703125" style="123" bestFit="1" customWidth="1"/>
    <col min="7177" max="7177" width="1.42578125" style="123" customWidth="1"/>
    <col min="7178" max="7180" width="7.5703125" style="123" bestFit="1" customWidth="1"/>
    <col min="7181" max="7181" width="1.42578125" style="123" customWidth="1"/>
    <col min="7182" max="7184" width="7.5703125" style="123" bestFit="1" customWidth="1"/>
    <col min="7185" max="7185" width="1.42578125" style="123" customWidth="1"/>
    <col min="7186" max="7188" width="7.5703125" style="123" bestFit="1" customWidth="1"/>
    <col min="7189" max="7189" width="1.42578125" style="123" customWidth="1"/>
    <col min="7190" max="7192" width="7.5703125" style="123" bestFit="1" customWidth="1"/>
    <col min="7193" max="7193" width="1.42578125" style="123" customWidth="1"/>
    <col min="7194" max="7196" width="6.28515625" style="123" bestFit="1" customWidth="1"/>
    <col min="7197" max="7197" width="4.7109375" style="123" customWidth="1"/>
    <col min="7198" max="7198" width="16.28515625" style="123" customWidth="1"/>
    <col min="7199" max="7199" width="9.85546875" style="123" bestFit="1" customWidth="1"/>
    <col min="7200" max="7201" width="8.7109375" style="123" bestFit="1" customWidth="1"/>
    <col min="7202" max="7202" width="1.42578125" style="123" customWidth="1"/>
    <col min="7203" max="7205" width="7.5703125" style="123" bestFit="1" customWidth="1"/>
    <col min="7206" max="7206" width="1.42578125" style="123" customWidth="1"/>
    <col min="7207" max="7209" width="7.5703125" style="123" bestFit="1" customWidth="1"/>
    <col min="7210" max="7210" width="1.42578125" style="123" customWidth="1"/>
    <col min="7211" max="7213" width="7.5703125" style="123" bestFit="1" customWidth="1"/>
    <col min="7214" max="7214" width="1.42578125" style="123" customWidth="1"/>
    <col min="7215" max="7217" width="7.5703125" style="123" bestFit="1" customWidth="1"/>
    <col min="7218" max="7218" width="1.42578125" style="123" customWidth="1"/>
    <col min="7219" max="7221" width="7.5703125" style="123" bestFit="1" customWidth="1"/>
    <col min="7222" max="7222" width="1.42578125" style="123" customWidth="1"/>
    <col min="7223" max="7225" width="6.28515625" style="123" bestFit="1" customWidth="1"/>
    <col min="7226" max="7424" width="11.42578125" style="123"/>
    <col min="7425" max="7425" width="16.28515625" style="123" customWidth="1"/>
    <col min="7426" max="7428" width="8.7109375" style="123" bestFit="1" customWidth="1"/>
    <col min="7429" max="7429" width="1.42578125" style="123" customWidth="1"/>
    <col min="7430" max="7432" width="7.5703125" style="123" bestFit="1" customWidth="1"/>
    <col min="7433" max="7433" width="1.42578125" style="123" customWidth="1"/>
    <col min="7434" max="7436" width="7.5703125" style="123" bestFit="1" customWidth="1"/>
    <col min="7437" max="7437" width="1.42578125" style="123" customWidth="1"/>
    <col min="7438" max="7440" width="7.5703125" style="123" bestFit="1" customWidth="1"/>
    <col min="7441" max="7441" width="1.42578125" style="123" customWidth="1"/>
    <col min="7442" max="7444" width="7.5703125" style="123" bestFit="1" customWidth="1"/>
    <col min="7445" max="7445" width="1.42578125" style="123" customWidth="1"/>
    <col min="7446" max="7448" width="7.5703125" style="123" bestFit="1" customWidth="1"/>
    <col min="7449" max="7449" width="1.42578125" style="123" customWidth="1"/>
    <col min="7450" max="7452" width="6.28515625" style="123" bestFit="1" customWidth="1"/>
    <col min="7453" max="7453" width="4.7109375" style="123" customWidth="1"/>
    <col min="7454" max="7454" width="16.28515625" style="123" customWidth="1"/>
    <col min="7455" max="7455" width="9.85546875" style="123" bestFit="1" customWidth="1"/>
    <col min="7456" max="7457" width="8.7109375" style="123" bestFit="1" customWidth="1"/>
    <col min="7458" max="7458" width="1.42578125" style="123" customWidth="1"/>
    <col min="7459" max="7461" width="7.5703125" style="123" bestFit="1" customWidth="1"/>
    <col min="7462" max="7462" width="1.42578125" style="123" customWidth="1"/>
    <col min="7463" max="7465" width="7.5703125" style="123" bestFit="1" customWidth="1"/>
    <col min="7466" max="7466" width="1.42578125" style="123" customWidth="1"/>
    <col min="7467" max="7469" width="7.5703125" style="123" bestFit="1" customWidth="1"/>
    <col min="7470" max="7470" width="1.42578125" style="123" customWidth="1"/>
    <col min="7471" max="7473" width="7.5703125" style="123" bestFit="1" customWidth="1"/>
    <col min="7474" max="7474" width="1.42578125" style="123" customWidth="1"/>
    <col min="7475" max="7477" width="7.5703125" style="123" bestFit="1" customWidth="1"/>
    <col min="7478" max="7478" width="1.42578125" style="123" customWidth="1"/>
    <col min="7479" max="7481" width="6.28515625" style="123" bestFit="1" customWidth="1"/>
    <col min="7482" max="7680" width="11.42578125" style="123"/>
    <col min="7681" max="7681" width="16.28515625" style="123" customWidth="1"/>
    <col min="7682" max="7684" width="8.7109375" style="123" bestFit="1" customWidth="1"/>
    <col min="7685" max="7685" width="1.42578125" style="123" customWidth="1"/>
    <col min="7686" max="7688" width="7.5703125" style="123" bestFit="1" customWidth="1"/>
    <col min="7689" max="7689" width="1.42578125" style="123" customWidth="1"/>
    <col min="7690" max="7692" width="7.5703125" style="123" bestFit="1" customWidth="1"/>
    <col min="7693" max="7693" width="1.42578125" style="123" customWidth="1"/>
    <col min="7694" max="7696" width="7.5703125" style="123" bestFit="1" customWidth="1"/>
    <col min="7697" max="7697" width="1.42578125" style="123" customWidth="1"/>
    <col min="7698" max="7700" width="7.5703125" style="123" bestFit="1" customWidth="1"/>
    <col min="7701" max="7701" width="1.42578125" style="123" customWidth="1"/>
    <col min="7702" max="7704" width="7.5703125" style="123" bestFit="1" customWidth="1"/>
    <col min="7705" max="7705" width="1.42578125" style="123" customWidth="1"/>
    <col min="7706" max="7708" width="6.28515625" style="123" bestFit="1" customWidth="1"/>
    <col min="7709" max="7709" width="4.7109375" style="123" customWidth="1"/>
    <col min="7710" max="7710" width="16.28515625" style="123" customWidth="1"/>
    <col min="7711" max="7711" width="9.85546875" style="123" bestFit="1" customWidth="1"/>
    <col min="7712" max="7713" width="8.7109375" style="123" bestFit="1" customWidth="1"/>
    <col min="7714" max="7714" width="1.42578125" style="123" customWidth="1"/>
    <col min="7715" max="7717" width="7.5703125" style="123" bestFit="1" customWidth="1"/>
    <col min="7718" max="7718" width="1.42578125" style="123" customWidth="1"/>
    <col min="7719" max="7721" width="7.5703125" style="123" bestFit="1" customWidth="1"/>
    <col min="7722" max="7722" width="1.42578125" style="123" customWidth="1"/>
    <col min="7723" max="7725" width="7.5703125" style="123" bestFit="1" customWidth="1"/>
    <col min="7726" max="7726" width="1.42578125" style="123" customWidth="1"/>
    <col min="7727" max="7729" width="7.5703125" style="123" bestFit="1" customWidth="1"/>
    <col min="7730" max="7730" width="1.42578125" style="123" customWidth="1"/>
    <col min="7731" max="7733" width="7.5703125" style="123" bestFit="1" customWidth="1"/>
    <col min="7734" max="7734" width="1.42578125" style="123" customWidth="1"/>
    <col min="7735" max="7737" width="6.28515625" style="123" bestFit="1" customWidth="1"/>
    <col min="7738" max="7936" width="11.42578125" style="123"/>
    <col min="7937" max="7937" width="16.28515625" style="123" customWidth="1"/>
    <col min="7938" max="7940" width="8.7109375" style="123" bestFit="1" customWidth="1"/>
    <col min="7941" max="7941" width="1.42578125" style="123" customWidth="1"/>
    <col min="7942" max="7944" width="7.5703125" style="123" bestFit="1" customWidth="1"/>
    <col min="7945" max="7945" width="1.42578125" style="123" customWidth="1"/>
    <col min="7946" max="7948" width="7.5703125" style="123" bestFit="1" customWidth="1"/>
    <col min="7949" max="7949" width="1.42578125" style="123" customWidth="1"/>
    <col min="7950" max="7952" width="7.5703125" style="123" bestFit="1" customWidth="1"/>
    <col min="7953" max="7953" width="1.42578125" style="123" customWidth="1"/>
    <col min="7954" max="7956" width="7.5703125" style="123" bestFit="1" customWidth="1"/>
    <col min="7957" max="7957" width="1.42578125" style="123" customWidth="1"/>
    <col min="7958" max="7960" width="7.5703125" style="123" bestFit="1" customWidth="1"/>
    <col min="7961" max="7961" width="1.42578125" style="123" customWidth="1"/>
    <col min="7962" max="7964" width="6.28515625" style="123" bestFit="1" customWidth="1"/>
    <col min="7965" max="7965" width="4.7109375" style="123" customWidth="1"/>
    <col min="7966" max="7966" width="16.28515625" style="123" customWidth="1"/>
    <col min="7967" max="7967" width="9.85546875" style="123" bestFit="1" customWidth="1"/>
    <col min="7968" max="7969" width="8.7109375" style="123" bestFit="1" customWidth="1"/>
    <col min="7970" max="7970" width="1.42578125" style="123" customWidth="1"/>
    <col min="7971" max="7973" width="7.5703125" style="123" bestFit="1" customWidth="1"/>
    <col min="7974" max="7974" width="1.42578125" style="123" customWidth="1"/>
    <col min="7975" max="7977" width="7.5703125" style="123" bestFit="1" customWidth="1"/>
    <col min="7978" max="7978" width="1.42578125" style="123" customWidth="1"/>
    <col min="7979" max="7981" width="7.5703125" style="123" bestFit="1" customWidth="1"/>
    <col min="7982" max="7982" width="1.42578125" style="123" customWidth="1"/>
    <col min="7983" max="7985" width="7.5703125" style="123" bestFit="1" customWidth="1"/>
    <col min="7986" max="7986" width="1.42578125" style="123" customWidth="1"/>
    <col min="7987" max="7989" width="7.5703125" style="123" bestFit="1" customWidth="1"/>
    <col min="7990" max="7990" width="1.42578125" style="123" customWidth="1"/>
    <col min="7991" max="7993" width="6.28515625" style="123" bestFit="1" customWidth="1"/>
    <col min="7994" max="8192" width="11.42578125" style="123"/>
    <col min="8193" max="8193" width="16.28515625" style="123" customWidth="1"/>
    <col min="8194" max="8196" width="8.7109375" style="123" bestFit="1" customWidth="1"/>
    <col min="8197" max="8197" width="1.42578125" style="123" customWidth="1"/>
    <col min="8198" max="8200" width="7.5703125" style="123" bestFit="1" customWidth="1"/>
    <col min="8201" max="8201" width="1.42578125" style="123" customWidth="1"/>
    <col min="8202" max="8204" width="7.5703125" style="123" bestFit="1" customWidth="1"/>
    <col min="8205" max="8205" width="1.42578125" style="123" customWidth="1"/>
    <col min="8206" max="8208" width="7.5703125" style="123" bestFit="1" customWidth="1"/>
    <col min="8209" max="8209" width="1.42578125" style="123" customWidth="1"/>
    <col min="8210" max="8212" width="7.5703125" style="123" bestFit="1" customWidth="1"/>
    <col min="8213" max="8213" width="1.42578125" style="123" customWidth="1"/>
    <col min="8214" max="8216" width="7.5703125" style="123" bestFit="1" customWidth="1"/>
    <col min="8217" max="8217" width="1.42578125" style="123" customWidth="1"/>
    <col min="8218" max="8220" width="6.28515625" style="123" bestFit="1" customWidth="1"/>
    <col min="8221" max="8221" width="4.7109375" style="123" customWidth="1"/>
    <col min="8222" max="8222" width="16.28515625" style="123" customWidth="1"/>
    <col min="8223" max="8223" width="9.85546875" style="123" bestFit="1" customWidth="1"/>
    <col min="8224" max="8225" width="8.7109375" style="123" bestFit="1" customWidth="1"/>
    <col min="8226" max="8226" width="1.42578125" style="123" customWidth="1"/>
    <col min="8227" max="8229" width="7.5703125" style="123" bestFit="1" customWidth="1"/>
    <col min="8230" max="8230" width="1.42578125" style="123" customWidth="1"/>
    <col min="8231" max="8233" width="7.5703125" style="123" bestFit="1" customWidth="1"/>
    <col min="8234" max="8234" width="1.42578125" style="123" customWidth="1"/>
    <col min="8235" max="8237" width="7.5703125" style="123" bestFit="1" customWidth="1"/>
    <col min="8238" max="8238" width="1.42578125" style="123" customWidth="1"/>
    <col min="8239" max="8241" width="7.5703125" style="123" bestFit="1" customWidth="1"/>
    <col min="8242" max="8242" width="1.42578125" style="123" customWidth="1"/>
    <col min="8243" max="8245" width="7.5703125" style="123" bestFit="1" customWidth="1"/>
    <col min="8246" max="8246" width="1.42578125" style="123" customWidth="1"/>
    <col min="8247" max="8249" width="6.28515625" style="123" bestFit="1" customWidth="1"/>
    <col min="8250" max="8448" width="11.42578125" style="123"/>
    <col min="8449" max="8449" width="16.28515625" style="123" customWidth="1"/>
    <col min="8450" max="8452" width="8.7109375" style="123" bestFit="1" customWidth="1"/>
    <col min="8453" max="8453" width="1.42578125" style="123" customWidth="1"/>
    <col min="8454" max="8456" width="7.5703125" style="123" bestFit="1" customWidth="1"/>
    <col min="8457" max="8457" width="1.42578125" style="123" customWidth="1"/>
    <col min="8458" max="8460" width="7.5703125" style="123" bestFit="1" customWidth="1"/>
    <col min="8461" max="8461" width="1.42578125" style="123" customWidth="1"/>
    <col min="8462" max="8464" width="7.5703125" style="123" bestFit="1" customWidth="1"/>
    <col min="8465" max="8465" width="1.42578125" style="123" customWidth="1"/>
    <col min="8466" max="8468" width="7.5703125" style="123" bestFit="1" customWidth="1"/>
    <col min="8469" max="8469" width="1.42578125" style="123" customWidth="1"/>
    <col min="8470" max="8472" width="7.5703125" style="123" bestFit="1" customWidth="1"/>
    <col min="8473" max="8473" width="1.42578125" style="123" customWidth="1"/>
    <col min="8474" max="8476" width="6.28515625" style="123" bestFit="1" customWidth="1"/>
    <col min="8477" max="8477" width="4.7109375" style="123" customWidth="1"/>
    <col min="8478" max="8478" width="16.28515625" style="123" customWidth="1"/>
    <col min="8479" max="8479" width="9.85546875" style="123" bestFit="1" customWidth="1"/>
    <col min="8480" max="8481" width="8.7109375" style="123" bestFit="1" customWidth="1"/>
    <col min="8482" max="8482" width="1.42578125" style="123" customWidth="1"/>
    <col min="8483" max="8485" width="7.5703125" style="123" bestFit="1" customWidth="1"/>
    <col min="8486" max="8486" width="1.42578125" style="123" customWidth="1"/>
    <col min="8487" max="8489" width="7.5703125" style="123" bestFit="1" customWidth="1"/>
    <col min="8490" max="8490" width="1.42578125" style="123" customWidth="1"/>
    <col min="8491" max="8493" width="7.5703125" style="123" bestFit="1" customWidth="1"/>
    <col min="8494" max="8494" width="1.42578125" style="123" customWidth="1"/>
    <col min="8495" max="8497" width="7.5703125" style="123" bestFit="1" customWidth="1"/>
    <col min="8498" max="8498" width="1.42578125" style="123" customWidth="1"/>
    <col min="8499" max="8501" width="7.5703125" style="123" bestFit="1" customWidth="1"/>
    <col min="8502" max="8502" width="1.42578125" style="123" customWidth="1"/>
    <col min="8503" max="8505" width="6.28515625" style="123" bestFit="1" customWidth="1"/>
    <col min="8506" max="8704" width="11.42578125" style="123"/>
    <col min="8705" max="8705" width="16.28515625" style="123" customWidth="1"/>
    <col min="8706" max="8708" width="8.7109375" style="123" bestFit="1" customWidth="1"/>
    <col min="8709" max="8709" width="1.42578125" style="123" customWidth="1"/>
    <col min="8710" max="8712" width="7.5703125" style="123" bestFit="1" customWidth="1"/>
    <col min="8713" max="8713" width="1.42578125" style="123" customWidth="1"/>
    <col min="8714" max="8716" width="7.5703125" style="123" bestFit="1" customWidth="1"/>
    <col min="8717" max="8717" width="1.42578125" style="123" customWidth="1"/>
    <col min="8718" max="8720" width="7.5703125" style="123" bestFit="1" customWidth="1"/>
    <col min="8721" max="8721" width="1.42578125" style="123" customWidth="1"/>
    <col min="8722" max="8724" width="7.5703125" style="123" bestFit="1" customWidth="1"/>
    <col min="8725" max="8725" width="1.42578125" style="123" customWidth="1"/>
    <col min="8726" max="8728" width="7.5703125" style="123" bestFit="1" customWidth="1"/>
    <col min="8729" max="8729" width="1.42578125" style="123" customWidth="1"/>
    <col min="8730" max="8732" width="6.28515625" style="123" bestFit="1" customWidth="1"/>
    <col min="8733" max="8733" width="4.7109375" style="123" customWidth="1"/>
    <col min="8734" max="8734" width="16.28515625" style="123" customWidth="1"/>
    <col min="8735" max="8735" width="9.85546875" style="123" bestFit="1" customWidth="1"/>
    <col min="8736" max="8737" width="8.7109375" style="123" bestFit="1" customWidth="1"/>
    <col min="8738" max="8738" width="1.42578125" style="123" customWidth="1"/>
    <col min="8739" max="8741" width="7.5703125" style="123" bestFit="1" customWidth="1"/>
    <col min="8742" max="8742" width="1.42578125" style="123" customWidth="1"/>
    <col min="8743" max="8745" width="7.5703125" style="123" bestFit="1" customWidth="1"/>
    <col min="8746" max="8746" width="1.42578125" style="123" customWidth="1"/>
    <col min="8747" max="8749" width="7.5703125" style="123" bestFit="1" customWidth="1"/>
    <col min="8750" max="8750" width="1.42578125" style="123" customWidth="1"/>
    <col min="8751" max="8753" width="7.5703125" style="123" bestFit="1" customWidth="1"/>
    <col min="8754" max="8754" width="1.42578125" style="123" customWidth="1"/>
    <col min="8755" max="8757" width="7.5703125" style="123" bestFit="1" customWidth="1"/>
    <col min="8758" max="8758" width="1.42578125" style="123" customWidth="1"/>
    <col min="8759" max="8761" width="6.28515625" style="123" bestFit="1" customWidth="1"/>
    <col min="8762" max="8960" width="11.42578125" style="123"/>
    <col min="8961" max="8961" width="16.28515625" style="123" customWidth="1"/>
    <col min="8962" max="8964" width="8.7109375" style="123" bestFit="1" customWidth="1"/>
    <col min="8965" max="8965" width="1.42578125" style="123" customWidth="1"/>
    <col min="8966" max="8968" width="7.5703125" style="123" bestFit="1" customWidth="1"/>
    <col min="8969" max="8969" width="1.42578125" style="123" customWidth="1"/>
    <col min="8970" max="8972" width="7.5703125" style="123" bestFit="1" customWidth="1"/>
    <col min="8973" max="8973" width="1.42578125" style="123" customWidth="1"/>
    <col min="8974" max="8976" width="7.5703125" style="123" bestFit="1" customWidth="1"/>
    <col min="8977" max="8977" width="1.42578125" style="123" customWidth="1"/>
    <col min="8978" max="8980" width="7.5703125" style="123" bestFit="1" customWidth="1"/>
    <col min="8981" max="8981" width="1.42578125" style="123" customWidth="1"/>
    <col min="8982" max="8984" width="7.5703125" style="123" bestFit="1" customWidth="1"/>
    <col min="8985" max="8985" width="1.42578125" style="123" customWidth="1"/>
    <col min="8986" max="8988" width="6.28515625" style="123" bestFit="1" customWidth="1"/>
    <col min="8989" max="8989" width="4.7109375" style="123" customWidth="1"/>
    <col min="8990" max="8990" width="16.28515625" style="123" customWidth="1"/>
    <col min="8991" max="8991" width="9.85546875" style="123" bestFit="1" customWidth="1"/>
    <col min="8992" max="8993" width="8.7109375" style="123" bestFit="1" customWidth="1"/>
    <col min="8994" max="8994" width="1.42578125" style="123" customWidth="1"/>
    <col min="8995" max="8997" width="7.5703125" style="123" bestFit="1" customWidth="1"/>
    <col min="8998" max="8998" width="1.42578125" style="123" customWidth="1"/>
    <col min="8999" max="9001" width="7.5703125" style="123" bestFit="1" customWidth="1"/>
    <col min="9002" max="9002" width="1.42578125" style="123" customWidth="1"/>
    <col min="9003" max="9005" width="7.5703125" style="123" bestFit="1" customWidth="1"/>
    <col min="9006" max="9006" width="1.42578125" style="123" customWidth="1"/>
    <col min="9007" max="9009" width="7.5703125" style="123" bestFit="1" customWidth="1"/>
    <col min="9010" max="9010" width="1.42578125" style="123" customWidth="1"/>
    <col min="9011" max="9013" width="7.5703125" style="123" bestFit="1" customWidth="1"/>
    <col min="9014" max="9014" width="1.42578125" style="123" customWidth="1"/>
    <col min="9015" max="9017" width="6.28515625" style="123" bestFit="1" customWidth="1"/>
    <col min="9018" max="9216" width="11.42578125" style="123"/>
    <col min="9217" max="9217" width="16.28515625" style="123" customWidth="1"/>
    <col min="9218" max="9220" width="8.7109375" style="123" bestFit="1" customWidth="1"/>
    <col min="9221" max="9221" width="1.42578125" style="123" customWidth="1"/>
    <col min="9222" max="9224" width="7.5703125" style="123" bestFit="1" customWidth="1"/>
    <col min="9225" max="9225" width="1.42578125" style="123" customWidth="1"/>
    <col min="9226" max="9228" width="7.5703125" style="123" bestFit="1" customWidth="1"/>
    <col min="9229" max="9229" width="1.42578125" style="123" customWidth="1"/>
    <col min="9230" max="9232" width="7.5703125" style="123" bestFit="1" customWidth="1"/>
    <col min="9233" max="9233" width="1.42578125" style="123" customWidth="1"/>
    <col min="9234" max="9236" width="7.5703125" style="123" bestFit="1" customWidth="1"/>
    <col min="9237" max="9237" width="1.42578125" style="123" customWidth="1"/>
    <col min="9238" max="9240" width="7.5703125" style="123" bestFit="1" customWidth="1"/>
    <col min="9241" max="9241" width="1.42578125" style="123" customWidth="1"/>
    <col min="9242" max="9244" width="6.28515625" style="123" bestFit="1" customWidth="1"/>
    <col min="9245" max="9245" width="4.7109375" style="123" customWidth="1"/>
    <col min="9246" max="9246" width="16.28515625" style="123" customWidth="1"/>
    <col min="9247" max="9247" width="9.85546875" style="123" bestFit="1" customWidth="1"/>
    <col min="9248" max="9249" width="8.7109375" style="123" bestFit="1" customWidth="1"/>
    <col min="9250" max="9250" width="1.42578125" style="123" customWidth="1"/>
    <col min="9251" max="9253" width="7.5703125" style="123" bestFit="1" customWidth="1"/>
    <col min="9254" max="9254" width="1.42578125" style="123" customWidth="1"/>
    <col min="9255" max="9257" width="7.5703125" style="123" bestFit="1" customWidth="1"/>
    <col min="9258" max="9258" width="1.42578125" style="123" customWidth="1"/>
    <col min="9259" max="9261" width="7.5703125" style="123" bestFit="1" customWidth="1"/>
    <col min="9262" max="9262" width="1.42578125" style="123" customWidth="1"/>
    <col min="9263" max="9265" width="7.5703125" style="123" bestFit="1" customWidth="1"/>
    <col min="9266" max="9266" width="1.42578125" style="123" customWidth="1"/>
    <col min="9267" max="9269" width="7.5703125" style="123" bestFit="1" customWidth="1"/>
    <col min="9270" max="9270" width="1.42578125" style="123" customWidth="1"/>
    <col min="9271" max="9273" width="6.28515625" style="123" bestFit="1" customWidth="1"/>
    <col min="9274" max="9472" width="11.42578125" style="123"/>
    <col min="9473" max="9473" width="16.28515625" style="123" customWidth="1"/>
    <col min="9474" max="9476" width="8.7109375" style="123" bestFit="1" customWidth="1"/>
    <col min="9477" max="9477" width="1.42578125" style="123" customWidth="1"/>
    <col min="9478" max="9480" width="7.5703125" style="123" bestFit="1" customWidth="1"/>
    <col min="9481" max="9481" width="1.42578125" style="123" customWidth="1"/>
    <col min="9482" max="9484" width="7.5703125" style="123" bestFit="1" customWidth="1"/>
    <col min="9485" max="9485" width="1.42578125" style="123" customWidth="1"/>
    <col min="9486" max="9488" width="7.5703125" style="123" bestFit="1" customWidth="1"/>
    <col min="9489" max="9489" width="1.42578125" style="123" customWidth="1"/>
    <col min="9490" max="9492" width="7.5703125" style="123" bestFit="1" customWidth="1"/>
    <col min="9493" max="9493" width="1.42578125" style="123" customWidth="1"/>
    <col min="9494" max="9496" width="7.5703125" style="123" bestFit="1" customWidth="1"/>
    <col min="9497" max="9497" width="1.42578125" style="123" customWidth="1"/>
    <col min="9498" max="9500" width="6.28515625" style="123" bestFit="1" customWidth="1"/>
    <col min="9501" max="9501" width="4.7109375" style="123" customWidth="1"/>
    <col min="9502" max="9502" width="16.28515625" style="123" customWidth="1"/>
    <col min="9503" max="9503" width="9.85546875" style="123" bestFit="1" customWidth="1"/>
    <col min="9504" max="9505" width="8.7109375" style="123" bestFit="1" customWidth="1"/>
    <col min="9506" max="9506" width="1.42578125" style="123" customWidth="1"/>
    <col min="9507" max="9509" width="7.5703125" style="123" bestFit="1" customWidth="1"/>
    <col min="9510" max="9510" width="1.42578125" style="123" customWidth="1"/>
    <col min="9511" max="9513" width="7.5703125" style="123" bestFit="1" customWidth="1"/>
    <col min="9514" max="9514" width="1.42578125" style="123" customWidth="1"/>
    <col min="9515" max="9517" width="7.5703125" style="123" bestFit="1" customWidth="1"/>
    <col min="9518" max="9518" width="1.42578125" style="123" customWidth="1"/>
    <col min="9519" max="9521" width="7.5703125" style="123" bestFit="1" customWidth="1"/>
    <col min="9522" max="9522" width="1.42578125" style="123" customWidth="1"/>
    <col min="9523" max="9525" width="7.5703125" style="123" bestFit="1" customWidth="1"/>
    <col min="9526" max="9526" width="1.42578125" style="123" customWidth="1"/>
    <col min="9527" max="9529" width="6.28515625" style="123" bestFit="1" customWidth="1"/>
    <col min="9530" max="9728" width="11.42578125" style="123"/>
    <col min="9729" max="9729" width="16.28515625" style="123" customWidth="1"/>
    <col min="9730" max="9732" width="8.7109375" style="123" bestFit="1" customWidth="1"/>
    <col min="9733" max="9733" width="1.42578125" style="123" customWidth="1"/>
    <col min="9734" max="9736" width="7.5703125" style="123" bestFit="1" customWidth="1"/>
    <col min="9737" max="9737" width="1.42578125" style="123" customWidth="1"/>
    <col min="9738" max="9740" width="7.5703125" style="123" bestFit="1" customWidth="1"/>
    <col min="9741" max="9741" width="1.42578125" style="123" customWidth="1"/>
    <col min="9742" max="9744" width="7.5703125" style="123" bestFit="1" customWidth="1"/>
    <col min="9745" max="9745" width="1.42578125" style="123" customWidth="1"/>
    <col min="9746" max="9748" width="7.5703125" style="123" bestFit="1" customWidth="1"/>
    <col min="9749" max="9749" width="1.42578125" style="123" customWidth="1"/>
    <col min="9750" max="9752" width="7.5703125" style="123" bestFit="1" customWidth="1"/>
    <col min="9753" max="9753" width="1.42578125" style="123" customWidth="1"/>
    <col min="9754" max="9756" width="6.28515625" style="123" bestFit="1" customWidth="1"/>
    <col min="9757" max="9757" width="4.7109375" style="123" customWidth="1"/>
    <col min="9758" max="9758" width="16.28515625" style="123" customWidth="1"/>
    <col min="9759" max="9759" width="9.85546875" style="123" bestFit="1" customWidth="1"/>
    <col min="9760" max="9761" width="8.7109375" style="123" bestFit="1" customWidth="1"/>
    <col min="9762" max="9762" width="1.42578125" style="123" customWidth="1"/>
    <col min="9763" max="9765" width="7.5703125" style="123" bestFit="1" customWidth="1"/>
    <col min="9766" max="9766" width="1.42578125" style="123" customWidth="1"/>
    <col min="9767" max="9769" width="7.5703125" style="123" bestFit="1" customWidth="1"/>
    <col min="9770" max="9770" width="1.42578125" style="123" customWidth="1"/>
    <col min="9771" max="9773" width="7.5703125" style="123" bestFit="1" customWidth="1"/>
    <col min="9774" max="9774" width="1.42578125" style="123" customWidth="1"/>
    <col min="9775" max="9777" width="7.5703125" style="123" bestFit="1" customWidth="1"/>
    <col min="9778" max="9778" width="1.42578125" style="123" customWidth="1"/>
    <col min="9779" max="9781" width="7.5703125" style="123" bestFit="1" customWidth="1"/>
    <col min="9782" max="9782" width="1.42578125" style="123" customWidth="1"/>
    <col min="9783" max="9785" width="6.28515625" style="123" bestFit="1" customWidth="1"/>
    <col min="9786" max="9984" width="11.42578125" style="123"/>
    <col min="9985" max="9985" width="16.28515625" style="123" customWidth="1"/>
    <col min="9986" max="9988" width="8.7109375" style="123" bestFit="1" customWidth="1"/>
    <col min="9989" max="9989" width="1.42578125" style="123" customWidth="1"/>
    <col min="9990" max="9992" width="7.5703125" style="123" bestFit="1" customWidth="1"/>
    <col min="9993" max="9993" width="1.42578125" style="123" customWidth="1"/>
    <col min="9994" max="9996" width="7.5703125" style="123" bestFit="1" customWidth="1"/>
    <col min="9997" max="9997" width="1.42578125" style="123" customWidth="1"/>
    <col min="9998" max="10000" width="7.5703125" style="123" bestFit="1" customWidth="1"/>
    <col min="10001" max="10001" width="1.42578125" style="123" customWidth="1"/>
    <col min="10002" max="10004" width="7.5703125" style="123" bestFit="1" customWidth="1"/>
    <col min="10005" max="10005" width="1.42578125" style="123" customWidth="1"/>
    <col min="10006" max="10008" width="7.5703125" style="123" bestFit="1" customWidth="1"/>
    <col min="10009" max="10009" width="1.42578125" style="123" customWidth="1"/>
    <col min="10010" max="10012" width="6.28515625" style="123" bestFit="1" customWidth="1"/>
    <col min="10013" max="10013" width="4.7109375" style="123" customWidth="1"/>
    <col min="10014" max="10014" width="16.28515625" style="123" customWidth="1"/>
    <col min="10015" max="10015" width="9.85546875" style="123" bestFit="1" customWidth="1"/>
    <col min="10016" max="10017" width="8.7109375" style="123" bestFit="1" customWidth="1"/>
    <col min="10018" max="10018" width="1.42578125" style="123" customWidth="1"/>
    <col min="10019" max="10021" width="7.5703125" style="123" bestFit="1" customWidth="1"/>
    <col min="10022" max="10022" width="1.42578125" style="123" customWidth="1"/>
    <col min="10023" max="10025" width="7.5703125" style="123" bestFit="1" customWidth="1"/>
    <col min="10026" max="10026" width="1.42578125" style="123" customWidth="1"/>
    <col min="10027" max="10029" width="7.5703125" style="123" bestFit="1" customWidth="1"/>
    <col min="10030" max="10030" width="1.42578125" style="123" customWidth="1"/>
    <col min="10031" max="10033" width="7.5703125" style="123" bestFit="1" customWidth="1"/>
    <col min="10034" max="10034" width="1.42578125" style="123" customWidth="1"/>
    <col min="10035" max="10037" width="7.5703125" style="123" bestFit="1" customWidth="1"/>
    <col min="10038" max="10038" width="1.42578125" style="123" customWidth="1"/>
    <col min="10039" max="10041" width="6.28515625" style="123" bestFit="1" customWidth="1"/>
    <col min="10042" max="10240" width="11.42578125" style="123"/>
    <col min="10241" max="10241" width="16.28515625" style="123" customWidth="1"/>
    <col min="10242" max="10244" width="8.7109375" style="123" bestFit="1" customWidth="1"/>
    <col min="10245" max="10245" width="1.42578125" style="123" customWidth="1"/>
    <col min="10246" max="10248" width="7.5703125" style="123" bestFit="1" customWidth="1"/>
    <col min="10249" max="10249" width="1.42578125" style="123" customWidth="1"/>
    <col min="10250" max="10252" width="7.5703125" style="123" bestFit="1" customWidth="1"/>
    <col min="10253" max="10253" width="1.42578125" style="123" customWidth="1"/>
    <col min="10254" max="10256" width="7.5703125" style="123" bestFit="1" customWidth="1"/>
    <col min="10257" max="10257" width="1.42578125" style="123" customWidth="1"/>
    <col min="10258" max="10260" width="7.5703125" style="123" bestFit="1" customWidth="1"/>
    <col min="10261" max="10261" width="1.42578125" style="123" customWidth="1"/>
    <col min="10262" max="10264" width="7.5703125" style="123" bestFit="1" customWidth="1"/>
    <col min="10265" max="10265" width="1.42578125" style="123" customWidth="1"/>
    <col min="10266" max="10268" width="6.28515625" style="123" bestFit="1" customWidth="1"/>
    <col min="10269" max="10269" width="4.7109375" style="123" customWidth="1"/>
    <col min="10270" max="10270" width="16.28515625" style="123" customWidth="1"/>
    <col min="10271" max="10271" width="9.85546875" style="123" bestFit="1" customWidth="1"/>
    <col min="10272" max="10273" width="8.7109375" style="123" bestFit="1" customWidth="1"/>
    <col min="10274" max="10274" width="1.42578125" style="123" customWidth="1"/>
    <col min="10275" max="10277" width="7.5703125" style="123" bestFit="1" customWidth="1"/>
    <col min="10278" max="10278" width="1.42578125" style="123" customWidth="1"/>
    <col min="10279" max="10281" width="7.5703125" style="123" bestFit="1" customWidth="1"/>
    <col min="10282" max="10282" width="1.42578125" style="123" customWidth="1"/>
    <col min="10283" max="10285" width="7.5703125" style="123" bestFit="1" customWidth="1"/>
    <col min="10286" max="10286" width="1.42578125" style="123" customWidth="1"/>
    <col min="10287" max="10289" width="7.5703125" style="123" bestFit="1" customWidth="1"/>
    <col min="10290" max="10290" width="1.42578125" style="123" customWidth="1"/>
    <col min="10291" max="10293" width="7.5703125" style="123" bestFit="1" customWidth="1"/>
    <col min="10294" max="10294" width="1.42578125" style="123" customWidth="1"/>
    <col min="10295" max="10297" width="6.28515625" style="123" bestFit="1" customWidth="1"/>
    <col min="10298" max="10496" width="11.42578125" style="123"/>
    <col min="10497" max="10497" width="16.28515625" style="123" customWidth="1"/>
    <col min="10498" max="10500" width="8.7109375" style="123" bestFit="1" customWidth="1"/>
    <col min="10501" max="10501" width="1.42578125" style="123" customWidth="1"/>
    <col min="10502" max="10504" width="7.5703125" style="123" bestFit="1" customWidth="1"/>
    <col min="10505" max="10505" width="1.42578125" style="123" customWidth="1"/>
    <col min="10506" max="10508" width="7.5703125" style="123" bestFit="1" customWidth="1"/>
    <col min="10509" max="10509" width="1.42578125" style="123" customWidth="1"/>
    <col min="10510" max="10512" width="7.5703125" style="123" bestFit="1" customWidth="1"/>
    <col min="10513" max="10513" width="1.42578125" style="123" customWidth="1"/>
    <col min="10514" max="10516" width="7.5703125" style="123" bestFit="1" customWidth="1"/>
    <col min="10517" max="10517" width="1.42578125" style="123" customWidth="1"/>
    <col min="10518" max="10520" width="7.5703125" style="123" bestFit="1" customWidth="1"/>
    <col min="10521" max="10521" width="1.42578125" style="123" customWidth="1"/>
    <col min="10522" max="10524" width="6.28515625" style="123" bestFit="1" customWidth="1"/>
    <col min="10525" max="10525" width="4.7109375" style="123" customWidth="1"/>
    <col min="10526" max="10526" width="16.28515625" style="123" customWidth="1"/>
    <col min="10527" max="10527" width="9.85546875" style="123" bestFit="1" customWidth="1"/>
    <col min="10528" max="10529" width="8.7109375" style="123" bestFit="1" customWidth="1"/>
    <col min="10530" max="10530" width="1.42578125" style="123" customWidth="1"/>
    <col min="10531" max="10533" width="7.5703125" style="123" bestFit="1" customWidth="1"/>
    <col min="10534" max="10534" width="1.42578125" style="123" customWidth="1"/>
    <col min="10535" max="10537" width="7.5703125" style="123" bestFit="1" customWidth="1"/>
    <col min="10538" max="10538" width="1.42578125" style="123" customWidth="1"/>
    <col min="10539" max="10541" width="7.5703125" style="123" bestFit="1" customWidth="1"/>
    <col min="10542" max="10542" width="1.42578125" style="123" customWidth="1"/>
    <col min="10543" max="10545" width="7.5703125" style="123" bestFit="1" customWidth="1"/>
    <col min="10546" max="10546" width="1.42578125" style="123" customWidth="1"/>
    <col min="10547" max="10549" width="7.5703125" style="123" bestFit="1" customWidth="1"/>
    <col min="10550" max="10550" width="1.42578125" style="123" customWidth="1"/>
    <col min="10551" max="10553" width="6.28515625" style="123" bestFit="1" customWidth="1"/>
    <col min="10554" max="10752" width="11.42578125" style="123"/>
    <col min="10753" max="10753" width="16.28515625" style="123" customWidth="1"/>
    <col min="10754" max="10756" width="8.7109375" style="123" bestFit="1" customWidth="1"/>
    <col min="10757" max="10757" width="1.42578125" style="123" customWidth="1"/>
    <col min="10758" max="10760" width="7.5703125" style="123" bestFit="1" customWidth="1"/>
    <col min="10761" max="10761" width="1.42578125" style="123" customWidth="1"/>
    <col min="10762" max="10764" width="7.5703125" style="123" bestFit="1" customWidth="1"/>
    <col min="10765" max="10765" width="1.42578125" style="123" customWidth="1"/>
    <col min="10766" max="10768" width="7.5703125" style="123" bestFit="1" customWidth="1"/>
    <col min="10769" max="10769" width="1.42578125" style="123" customWidth="1"/>
    <col min="10770" max="10772" width="7.5703125" style="123" bestFit="1" customWidth="1"/>
    <col min="10773" max="10773" width="1.42578125" style="123" customWidth="1"/>
    <col min="10774" max="10776" width="7.5703125" style="123" bestFit="1" customWidth="1"/>
    <col min="10777" max="10777" width="1.42578125" style="123" customWidth="1"/>
    <col min="10778" max="10780" width="6.28515625" style="123" bestFit="1" customWidth="1"/>
    <col min="10781" max="10781" width="4.7109375" style="123" customWidth="1"/>
    <col min="10782" max="10782" width="16.28515625" style="123" customWidth="1"/>
    <col min="10783" max="10783" width="9.85546875" style="123" bestFit="1" customWidth="1"/>
    <col min="10784" max="10785" width="8.7109375" style="123" bestFit="1" customWidth="1"/>
    <col min="10786" max="10786" width="1.42578125" style="123" customWidth="1"/>
    <col min="10787" max="10789" width="7.5703125" style="123" bestFit="1" customWidth="1"/>
    <col min="10790" max="10790" width="1.42578125" style="123" customWidth="1"/>
    <col min="10791" max="10793" width="7.5703125" style="123" bestFit="1" customWidth="1"/>
    <col min="10794" max="10794" width="1.42578125" style="123" customWidth="1"/>
    <col min="10795" max="10797" width="7.5703125" style="123" bestFit="1" customWidth="1"/>
    <col min="10798" max="10798" width="1.42578125" style="123" customWidth="1"/>
    <col min="10799" max="10801" width="7.5703125" style="123" bestFit="1" customWidth="1"/>
    <col min="10802" max="10802" width="1.42578125" style="123" customWidth="1"/>
    <col min="10803" max="10805" width="7.5703125" style="123" bestFit="1" customWidth="1"/>
    <col min="10806" max="10806" width="1.42578125" style="123" customWidth="1"/>
    <col min="10807" max="10809" width="6.28515625" style="123" bestFit="1" customWidth="1"/>
    <col min="10810" max="11008" width="11.42578125" style="123"/>
    <col min="11009" max="11009" width="16.28515625" style="123" customWidth="1"/>
    <col min="11010" max="11012" width="8.7109375" style="123" bestFit="1" customWidth="1"/>
    <col min="11013" max="11013" width="1.42578125" style="123" customWidth="1"/>
    <col min="11014" max="11016" width="7.5703125" style="123" bestFit="1" customWidth="1"/>
    <col min="11017" max="11017" width="1.42578125" style="123" customWidth="1"/>
    <col min="11018" max="11020" width="7.5703125" style="123" bestFit="1" customWidth="1"/>
    <col min="11021" max="11021" width="1.42578125" style="123" customWidth="1"/>
    <col min="11022" max="11024" width="7.5703125" style="123" bestFit="1" customWidth="1"/>
    <col min="11025" max="11025" width="1.42578125" style="123" customWidth="1"/>
    <col min="11026" max="11028" width="7.5703125" style="123" bestFit="1" customWidth="1"/>
    <col min="11029" max="11029" width="1.42578125" style="123" customWidth="1"/>
    <col min="11030" max="11032" width="7.5703125" style="123" bestFit="1" customWidth="1"/>
    <col min="11033" max="11033" width="1.42578125" style="123" customWidth="1"/>
    <col min="11034" max="11036" width="6.28515625" style="123" bestFit="1" customWidth="1"/>
    <col min="11037" max="11037" width="4.7109375" style="123" customWidth="1"/>
    <col min="11038" max="11038" width="16.28515625" style="123" customWidth="1"/>
    <col min="11039" max="11039" width="9.85546875" style="123" bestFit="1" customWidth="1"/>
    <col min="11040" max="11041" width="8.7109375" style="123" bestFit="1" customWidth="1"/>
    <col min="11042" max="11042" width="1.42578125" style="123" customWidth="1"/>
    <col min="11043" max="11045" width="7.5703125" style="123" bestFit="1" customWidth="1"/>
    <col min="11046" max="11046" width="1.42578125" style="123" customWidth="1"/>
    <col min="11047" max="11049" width="7.5703125" style="123" bestFit="1" customWidth="1"/>
    <col min="11050" max="11050" width="1.42578125" style="123" customWidth="1"/>
    <col min="11051" max="11053" width="7.5703125" style="123" bestFit="1" customWidth="1"/>
    <col min="11054" max="11054" width="1.42578125" style="123" customWidth="1"/>
    <col min="11055" max="11057" width="7.5703125" style="123" bestFit="1" customWidth="1"/>
    <col min="11058" max="11058" width="1.42578125" style="123" customWidth="1"/>
    <col min="11059" max="11061" width="7.5703125" style="123" bestFit="1" customWidth="1"/>
    <col min="11062" max="11062" width="1.42578125" style="123" customWidth="1"/>
    <col min="11063" max="11065" width="6.28515625" style="123" bestFit="1" customWidth="1"/>
    <col min="11066" max="11264" width="11.42578125" style="123"/>
    <col min="11265" max="11265" width="16.28515625" style="123" customWidth="1"/>
    <col min="11266" max="11268" width="8.7109375" style="123" bestFit="1" customWidth="1"/>
    <col min="11269" max="11269" width="1.42578125" style="123" customWidth="1"/>
    <col min="11270" max="11272" width="7.5703125" style="123" bestFit="1" customWidth="1"/>
    <col min="11273" max="11273" width="1.42578125" style="123" customWidth="1"/>
    <col min="11274" max="11276" width="7.5703125" style="123" bestFit="1" customWidth="1"/>
    <col min="11277" max="11277" width="1.42578125" style="123" customWidth="1"/>
    <col min="11278" max="11280" width="7.5703125" style="123" bestFit="1" customWidth="1"/>
    <col min="11281" max="11281" width="1.42578125" style="123" customWidth="1"/>
    <col min="11282" max="11284" width="7.5703125" style="123" bestFit="1" customWidth="1"/>
    <col min="11285" max="11285" width="1.42578125" style="123" customWidth="1"/>
    <col min="11286" max="11288" width="7.5703125" style="123" bestFit="1" customWidth="1"/>
    <col min="11289" max="11289" width="1.42578125" style="123" customWidth="1"/>
    <col min="11290" max="11292" width="6.28515625" style="123" bestFit="1" customWidth="1"/>
    <col min="11293" max="11293" width="4.7109375" style="123" customWidth="1"/>
    <col min="11294" max="11294" width="16.28515625" style="123" customWidth="1"/>
    <col min="11295" max="11295" width="9.85546875" style="123" bestFit="1" customWidth="1"/>
    <col min="11296" max="11297" width="8.7109375" style="123" bestFit="1" customWidth="1"/>
    <col min="11298" max="11298" width="1.42578125" style="123" customWidth="1"/>
    <col min="11299" max="11301" width="7.5703125" style="123" bestFit="1" customWidth="1"/>
    <col min="11302" max="11302" width="1.42578125" style="123" customWidth="1"/>
    <col min="11303" max="11305" width="7.5703125" style="123" bestFit="1" customWidth="1"/>
    <col min="11306" max="11306" width="1.42578125" style="123" customWidth="1"/>
    <col min="11307" max="11309" width="7.5703125" style="123" bestFit="1" customWidth="1"/>
    <col min="11310" max="11310" width="1.42578125" style="123" customWidth="1"/>
    <col min="11311" max="11313" width="7.5703125" style="123" bestFit="1" customWidth="1"/>
    <col min="11314" max="11314" width="1.42578125" style="123" customWidth="1"/>
    <col min="11315" max="11317" width="7.5703125" style="123" bestFit="1" customWidth="1"/>
    <col min="11318" max="11318" width="1.42578125" style="123" customWidth="1"/>
    <col min="11319" max="11321" width="6.28515625" style="123" bestFit="1" customWidth="1"/>
    <col min="11322" max="11520" width="11.42578125" style="123"/>
    <col min="11521" max="11521" width="16.28515625" style="123" customWidth="1"/>
    <col min="11522" max="11524" width="8.7109375" style="123" bestFit="1" customWidth="1"/>
    <col min="11525" max="11525" width="1.42578125" style="123" customWidth="1"/>
    <col min="11526" max="11528" width="7.5703125" style="123" bestFit="1" customWidth="1"/>
    <col min="11529" max="11529" width="1.42578125" style="123" customWidth="1"/>
    <col min="11530" max="11532" width="7.5703125" style="123" bestFit="1" customWidth="1"/>
    <col min="11533" max="11533" width="1.42578125" style="123" customWidth="1"/>
    <col min="11534" max="11536" width="7.5703125" style="123" bestFit="1" customWidth="1"/>
    <col min="11537" max="11537" width="1.42578125" style="123" customWidth="1"/>
    <col min="11538" max="11540" width="7.5703125" style="123" bestFit="1" customWidth="1"/>
    <col min="11541" max="11541" width="1.42578125" style="123" customWidth="1"/>
    <col min="11542" max="11544" width="7.5703125" style="123" bestFit="1" customWidth="1"/>
    <col min="11545" max="11545" width="1.42578125" style="123" customWidth="1"/>
    <col min="11546" max="11548" width="6.28515625" style="123" bestFit="1" customWidth="1"/>
    <col min="11549" max="11549" width="4.7109375" style="123" customWidth="1"/>
    <col min="11550" max="11550" width="16.28515625" style="123" customWidth="1"/>
    <col min="11551" max="11551" width="9.85546875" style="123" bestFit="1" customWidth="1"/>
    <col min="11552" max="11553" width="8.7109375" style="123" bestFit="1" customWidth="1"/>
    <col min="11554" max="11554" width="1.42578125" style="123" customWidth="1"/>
    <col min="11555" max="11557" width="7.5703125" style="123" bestFit="1" customWidth="1"/>
    <col min="11558" max="11558" width="1.42578125" style="123" customWidth="1"/>
    <col min="11559" max="11561" width="7.5703125" style="123" bestFit="1" customWidth="1"/>
    <col min="11562" max="11562" width="1.42578125" style="123" customWidth="1"/>
    <col min="11563" max="11565" width="7.5703125" style="123" bestFit="1" customWidth="1"/>
    <col min="11566" max="11566" width="1.42578125" style="123" customWidth="1"/>
    <col min="11567" max="11569" width="7.5703125" style="123" bestFit="1" customWidth="1"/>
    <col min="11570" max="11570" width="1.42578125" style="123" customWidth="1"/>
    <col min="11571" max="11573" width="7.5703125" style="123" bestFit="1" customWidth="1"/>
    <col min="11574" max="11574" width="1.42578125" style="123" customWidth="1"/>
    <col min="11575" max="11577" width="6.28515625" style="123" bestFit="1" customWidth="1"/>
    <col min="11578" max="11776" width="11.42578125" style="123"/>
    <col min="11777" max="11777" width="16.28515625" style="123" customWidth="1"/>
    <col min="11778" max="11780" width="8.7109375" style="123" bestFit="1" customWidth="1"/>
    <col min="11781" max="11781" width="1.42578125" style="123" customWidth="1"/>
    <col min="11782" max="11784" width="7.5703125" style="123" bestFit="1" customWidth="1"/>
    <col min="11785" max="11785" width="1.42578125" style="123" customWidth="1"/>
    <col min="11786" max="11788" width="7.5703125" style="123" bestFit="1" customWidth="1"/>
    <col min="11789" max="11789" width="1.42578125" style="123" customWidth="1"/>
    <col min="11790" max="11792" width="7.5703125" style="123" bestFit="1" customWidth="1"/>
    <col min="11793" max="11793" width="1.42578125" style="123" customWidth="1"/>
    <col min="11794" max="11796" width="7.5703125" style="123" bestFit="1" customWidth="1"/>
    <col min="11797" max="11797" width="1.42578125" style="123" customWidth="1"/>
    <col min="11798" max="11800" width="7.5703125" style="123" bestFit="1" customWidth="1"/>
    <col min="11801" max="11801" width="1.42578125" style="123" customWidth="1"/>
    <col min="11802" max="11804" width="6.28515625" style="123" bestFit="1" customWidth="1"/>
    <col min="11805" max="11805" width="4.7109375" style="123" customWidth="1"/>
    <col min="11806" max="11806" width="16.28515625" style="123" customWidth="1"/>
    <col min="11807" max="11807" width="9.85546875" style="123" bestFit="1" customWidth="1"/>
    <col min="11808" max="11809" width="8.7109375" style="123" bestFit="1" customWidth="1"/>
    <col min="11810" max="11810" width="1.42578125" style="123" customWidth="1"/>
    <col min="11811" max="11813" width="7.5703125" style="123" bestFit="1" customWidth="1"/>
    <col min="11814" max="11814" width="1.42578125" style="123" customWidth="1"/>
    <col min="11815" max="11817" width="7.5703125" style="123" bestFit="1" customWidth="1"/>
    <col min="11818" max="11818" width="1.42578125" style="123" customWidth="1"/>
    <col min="11819" max="11821" width="7.5703125" style="123" bestFit="1" customWidth="1"/>
    <col min="11822" max="11822" width="1.42578125" style="123" customWidth="1"/>
    <col min="11823" max="11825" width="7.5703125" style="123" bestFit="1" customWidth="1"/>
    <col min="11826" max="11826" width="1.42578125" style="123" customWidth="1"/>
    <col min="11827" max="11829" width="7.5703125" style="123" bestFit="1" customWidth="1"/>
    <col min="11830" max="11830" width="1.42578125" style="123" customWidth="1"/>
    <col min="11831" max="11833" width="6.28515625" style="123" bestFit="1" customWidth="1"/>
    <col min="11834" max="12032" width="11.42578125" style="123"/>
    <col min="12033" max="12033" width="16.28515625" style="123" customWidth="1"/>
    <col min="12034" max="12036" width="8.7109375" style="123" bestFit="1" customWidth="1"/>
    <col min="12037" max="12037" width="1.42578125" style="123" customWidth="1"/>
    <col min="12038" max="12040" width="7.5703125" style="123" bestFit="1" customWidth="1"/>
    <col min="12041" max="12041" width="1.42578125" style="123" customWidth="1"/>
    <col min="12042" max="12044" width="7.5703125" style="123" bestFit="1" customWidth="1"/>
    <col min="12045" max="12045" width="1.42578125" style="123" customWidth="1"/>
    <col min="12046" max="12048" width="7.5703125" style="123" bestFit="1" customWidth="1"/>
    <col min="12049" max="12049" width="1.42578125" style="123" customWidth="1"/>
    <col min="12050" max="12052" width="7.5703125" style="123" bestFit="1" customWidth="1"/>
    <col min="12053" max="12053" width="1.42578125" style="123" customWidth="1"/>
    <col min="12054" max="12056" width="7.5703125" style="123" bestFit="1" customWidth="1"/>
    <col min="12057" max="12057" width="1.42578125" style="123" customWidth="1"/>
    <col min="12058" max="12060" width="6.28515625" style="123" bestFit="1" customWidth="1"/>
    <col min="12061" max="12061" width="4.7109375" style="123" customWidth="1"/>
    <col min="12062" max="12062" width="16.28515625" style="123" customWidth="1"/>
    <col min="12063" max="12063" width="9.85546875" style="123" bestFit="1" customWidth="1"/>
    <col min="12064" max="12065" width="8.7109375" style="123" bestFit="1" customWidth="1"/>
    <col min="12066" max="12066" width="1.42578125" style="123" customWidth="1"/>
    <col min="12067" max="12069" width="7.5703125" style="123" bestFit="1" customWidth="1"/>
    <col min="12070" max="12070" width="1.42578125" style="123" customWidth="1"/>
    <col min="12071" max="12073" width="7.5703125" style="123" bestFit="1" customWidth="1"/>
    <col min="12074" max="12074" width="1.42578125" style="123" customWidth="1"/>
    <col min="12075" max="12077" width="7.5703125" style="123" bestFit="1" customWidth="1"/>
    <col min="12078" max="12078" width="1.42578125" style="123" customWidth="1"/>
    <col min="12079" max="12081" width="7.5703125" style="123" bestFit="1" customWidth="1"/>
    <col min="12082" max="12082" width="1.42578125" style="123" customWidth="1"/>
    <col min="12083" max="12085" width="7.5703125" style="123" bestFit="1" customWidth="1"/>
    <col min="12086" max="12086" width="1.42578125" style="123" customWidth="1"/>
    <col min="12087" max="12089" width="6.28515625" style="123" bestFit="1" customWidth="1"/>
    <col min="12090" max="12288" width="11.42578125" style="123"/>
    <col min="12289" max="12289" width="16.28515625" style="123" customWidth="1"/>
    <col min="12290" max="12292" width="8.7109375" style="123" bestFit="1" customWidth="1"/>
    <col min="12293" max="12293" width="1.42578125" style="123" customWidth="1"/>
    <col min="12294" max="12296" width="7.5703125" style="123" bestFit="1" customWidth="1"/>
    <col min="12297" max="12297" width="1.42578125" style="123" customWidth="1"/>
    <col min="12298" max="12300" width="7.5703125" style="123" bestFit="1" customWidth="1"/>
    <col min="12301" max="12301" width="1.42578125" style="123" customWidth="1"/>
    <col min="12302" max="12304" width="7.5703125" style="123" bestFit="1" customWidth="1"/>
    <col min="12305" max="12305" width="1.42578125" style="123" customWidth="1"/>
    <col min="12306" max="12308" width="7.5703125" style="123" bestFit="1" customWidth="1"/>
    <col min="12309" max="12309" width="1.42578125" style="123" customWidth="1"/>
    <col min="12310" max="12312" width="7.5703125" style="123" bestFit="1" customWidth="1"/>
    <col min="12313" max="12313" width="1.42578125" style="123" customWidth="1"/>
    <col min="12314" max="12316" width="6.28515625" style="123" bestFit="1" customWidth="1"/>
    <col min="12317" max="12317" width="4.7109375" style="123" customWidth="1"/>
    <col min="12318" max="12318" width="16.28515625" style="123" customWidth="1"/>
    <col min="12319" max="12319" width="9.85546875" style="123" bestFit="1" customWidth="1"/>
    <col min="12320" max="12321" width="8.7109375" style="123" bestFit="1" customWidth="1"/>
    <col min="12322" max="12322" width="1.42578125" style="123" customWidth="1"/>
    <col min="12323" max="12325" width="7.5703125" style="123" bestFit="1" customWidth="1"/>
    <col min="12326" max="12326" width="1.42578125" style="123" customWidth="1"/>
    <col min="12327" max="12329" width="7.5703125" style="123" bestFit="1" customWidth="1"/>
    <col min="12330" max="12330" width="1.42578125" style="123" customWidth="1"/>
    <col min="12331" max="12333" width="7.5703125" style="123" bestFit="1" customWidth="1"/>
    <col min="12334" max="12334" width="1.42578125" style="123" customWidth="1"/>
    <col min="12335" max="12337" width="7.5703125" style="123" bestFit="1" customWidth="1"/>
    <col min="12338" max="12338" width="1.42578125" style="123" customWidth="1"/>
    <col min="12339" max="12341" width="7.5703125" style="123" bestFit="1" customWidth="1"/>
    <col min="12342" max="12342" width="1.42578125" style="123" customWidth="1"/>
    <col min="12343" max="12345" width="6.28515625" style="123" bestFit="1" customWidth="1"/>
    <col min="12346" max="12544" width="11.42578125" style="123"/>
    <col min="12545" max="12545" width="16.28515625" style="123" customWidth="1"/>
    <col min="12546" max="12548" width="8.7109375" style="123" bestFit="1" customWidth="1"/>
    <col min="12549" max="12549" width="1.42578125" style="123" customWidth="1"/>
    <col min="12550" max="12552" width="7.5703125" style="123" bestFit="1" customWidth="1"/>
    <col min="12553" max="12553" width="1.42578125" style="123" customWidth="1"/>
    <col min="12554" max="12556" width="7.5703125" style="123" bestFit="1" customWidth="1"/>
    <col min="12557" max="12557" width="1.42578125" style="123" customWidth="1"/>
    <col min="12558" max="12560" width="7.5703125" style="123" bestFit="1" customWidth="1"/>
    <col min="12561" max="12561" width="1.42578125" style="123" customWidth="1"/>
    <col min="12562" max="12564" width="7.5703125" style="123" bestFit="1" customWidth="1"/>
    <col min="12565" max="12565" width="1.42578125" style="123" customWidth="1"/>
    <col min="12566" max="12568" width="7.5703125" style="123" bestFit="1" customWidth="1"/>
    <col min="12569" max="12569" width="1.42578125" style="123" customWidth="1"/>
    <col min="12570" max="12572" width="6.28515625" style="123" bestFit="1" customWidth="1"/>
    <col min="12573" max="12573" width="4.7109375" style="123" customWidth="1"/>
    <col min="12574" max="12574" width="16.28515625" style="123" customWidth="1"/>
    <col min="12575" max="12575" width="9.85546875" style="123" bestFit="1" customWidth="1"/>
    <col min="12576" max="12577" width="8.7109375" style="123" bestFit="1" customWidth="1"/>
    <col min="12578" max="12578" width="1.42578125" style="123" customWidth="1"/>
    <col min="12579" max="12581" width="7.5703125" style="123" bestFit="1" customWidth="1"/>
    <col min="12582" max="12582" width="1.42578125" style="123" customWidth="1"/>
    <col min="12583" max="12585" width="7.5703125" style="123" bestFit="1" customWidth="1"/>
    <col min="12586" max="12586" width="1.42578125" style="123" customWidth="1"/>
    <col min="12587" max="12589" width="7.5703125" style="123" bestFit="1" customWidth="1"/>
    <col min="12590" max="12590" width="1.42578125" style="123" customWidth="1"/>
    <col min="12591" max="12593" width="7.5703125" style="123" bestFit="1" customWidth="1"/>
    <col min="12594" max="12594" width="1.42578125" style="123" customWidth="1"/>
    <col min="12595" max="12597" width="7.5703125" style="123" bestFit="1" customWidth="1"/>
    <col min="12598" max="12598" width="1.42578125" style="123" customWidth="1"/>
    <col min="12599" max="12601" width="6.28515625" style="123" bestFit="1" customWidth="1"/>
    <col min="12602" max="12800" width="11.42578125" style="123"/>
    <col min="12801" max="12801" width="16.28515625" style="123" customWidth="1"/>
    <col min="12802" max="12804" width="8.7109375" style="123" bestFit="1" customWidth="1"/>
    <col min="12805" max="12805" width="1.42578125" style="123" customWidth="1"/>
    <col min="12806" max="12808" width="7.5703125" style="123" bestFit="1" customWidth="1"/>
    <col min="12809" max="12809" width="1.42578125" style="123" customWidth="1"/>
    <col min="12810" max="12812" width="7.5703125" style="123" bestFit="1" customWidth="1"/>
    <col min="12813" max="12813" width="1.42578125" style="123" customWidth="1"/>
    <col min="12814" max="12816" width="7.5703125" style="123" bestFit="1" customWidth="1"/>
    <col min="12817" max="12817" width="1.42578125" style="123" customWidth="1"/>
    <col min="12818" max="12820" width="7.5703125" style="123" bestFit="1" customWidth="1"/>
    <col min="12821" max="12821" width="1.42578125" style="123" customWidth="1"/>
    <col min="12822" max="12824" width="7.5703125" style="123" bestFit="1" customWidth="1"/>
    <col min="12825" max="12825" width="1.42578125" style="123" customWidth="1"/>
    <col min="12826" max="12828" width="6.28515625" style="123" bestFit="1" customWidth="1"/>
    <col min="12829" max="12829" width="4.7109375" style="123" customWidth="1"/>
    <col min="12830" max="12830" width="16.28515625" style="123" customWidth="1"/>
    <col min="12831" max="12831" width="9.85546875" style="123" bestFit="1" customWidth="1"/>
    <col min="12832" max="12833" width="8.7109375" style="123" bestFit="1" customWidth="1"/>
    <col min="12834" max="12834" width="1.42578125" style="123" customWidth="1"/>
    <col min="12835" max="12837" width="7.5703125" style="123" bestFit="1" customWidth="1"/>
    <col min="12838" max="12838" width="1.42578125" style="123" customWidth="1"/>
    <col min="12839" max="12841" width="7.5703125" style="123" bestFit="1" customWidth="1"/>
    <col min="12842" max="12842" width="1.42578125" style="123" customWidth="1"/>
    <col min="12843" max="12845" width="7.5703125" style="123" bestFit="1" customWidth="1"/>
    <col min="12846" max="12846" width="1.42578125" style="123" customWidth="1"/>
    <col min="12847" max="12849" width="7.5703125" style="123" bestFit="1" customWidth="1"/>
    <col min="12850" max="12850" width="1.42578125" style="123" customWidth="1"/>
    <col min="12851" max="12853" width="7.5703125" style="123" bestFit="1" customWidth="1"/>
    <col min="12854" max="12854" width="1.42578125" style="123" customWidth="1"/>
    <col min="12855" max="12857" width="6.28515625" style="123" bestFit="1" customWidth="1"/>
    <col min="12858" max="13056" width="11.42578125" style="123"/>
    <col min="13057" max="13057" width="16.28515625" style="123" customWidth="1"/>
    <col min="13058" max="13060" width="8.7109375" style="123" bestFit="1" customWidth="1"/>
    <col min="13061" max="13061" width="1.42578125" style="123" customWidth="1"/>
    <col min="13062" max="13064" width="7.5703125" style="123" bestFit="1" customWidth="1"/>
    <col min="13065" max="13065" width="1.42578125" style="123" customWidth="1"/>
    <col min="13066" max="13068" width="7.5703125" style="123" bestFit="1" customWidth="1"/>
    <col min="13069" max="13069" width="1.42578125" style="123" customWidth="1"/>
    <col min="13070" max="13072" width="7.5703125" style="123" bestFit="1" customWidth="1"/>
    <col min="13073" max="13073" width="1.42578125" style="123" customWidth="1"/>
    <col min="13074" max="13076" width="7.5703125" style="123" bestFit="1" customWidth="1"/>
    <col min="13077" max="13077" width="1.42578125" style="123" customWidth="1"/>
    <col min="13078" max="13080" width="7.5703125" style="123" bestFit="1" customWidth="1"/>
    <col min="13081" max="13081" width="1.42578125" style="123" customWidth="1"/>
    <col min="13082" max="13084" width="6.28515625" style="123" bestFit="1" customWidth="1"/>
    <col min="13085" max="13085" width="4.7109375" style="123" customWidth="1"/>
    <col min="13086" max="13086" width="16.28515625" style="123" customWidth="1"/>
    <col min="13087" max="13087" width="9.85546875" style="123" bestFit="1" customWidth="1"/>
    <col min="13088" max="13089" width="8.7109375" style="123" bestFit="1" customWidth="1"/>
    <col min="13090" max="13090" width="1.42578125" style="123" customWidth="1"/>
    <col min="13091" max="13093" width="7.5703125" style="123" bestFit="1" customWidth="1"/>
    <col min="13094" max="13094" width="1.42578125" style="123" customWidth="1"/>
    <col min="13095" max="13097" width="7.5703125" style="123" bestFit="1" customWidth="1"/>
    <col min="13098" max="13098" width="1.42578125" style="123" customWidth="1"/>
    <col min="13099" max="13101" width="7.5703125" style="123" bestFit="1" customWidth="1"/>
    <col min="13102" max="13102" width="1.42578125" style="123" customWidth="1"/>
    <col min="13103" max="13105" width="7.5703125" style="123" bestFit="1" customWidth="1"/>
    <col min="13106" max="13106" width="1.42578125" style="123" customWidth="1"/>
    <col min="13107" max="13109" width="7.5703125" style="123" bestFit="1" customWidth="1"/>
    <col min="13110" max="13110" width="1.42578125" style="123" customWidth="1"/>
    <col min="13111" max="13113" width="6.28515625" style="123" bestFit="1" customWidth="1"/>
    <col min="13114" max="13312" width="11.42578125" style="123"/>
    <col min="13313" max="13313" width="16.28515625" style="123" customWidth="1"/>
    <col min="13314" max="13316" width="8.7109375" style="123" bestFit="1" customWidth="1"/>
    <col min="13317" max="13317" width="1.42578125" style="123" customWidth="1"/>
    <col min="13318" max="13320" width="7.5703125" style="123" bestFit="1" customWidth="1"/>
    <col min="13321" max="13321" width="1.42578125" style="123" customWidth="1"/>
    <col min="13322" max="13324" width="7.5703125" style="123" bestFit="1" customWidth="1"/>
    <col min="13325" max="13325" width="1.42578125" style="123" customWidth="1"/>
    <col min="13326" max="13328" width="7.5703125" style="123" bestFit="1" customWidth="1"/>
    <col min="13329" max="13329" width="1.42578125" style="123" customWidth="1"/>
    <col min="13330" max="13332" width="7.5703125" style="123" bestFit="1" customWidth="1"/>
    <col min="13333" max="13333" width="1.42578125" style="123" customWidth="1"/>
    <col min="13334" max="13336" width="7.5703125" style="123" bestFit="1" customWidth="1"/>
    <col min="13337" max="13337" width="1.42578125" style="123" customWidth="1"/>
    <col min="13338" max="13340" width="6.28515625" style="123" bestFit="1" customWidth="1"/>
    <col min="13341" max="13341" width="4.7109375" style="123" customWidth="1"/>
    <col min="13342" max="13342" width="16.28515625" style="123" customWidth="1"/>
    <col min="13343" max="13343" width="9.85546875" style="123" bestFit="1" customWidth="1"/>
    <col min="13344" max="13345" width="8.7109375" style="123" bestFit="1" customWidth="1"/>
    <col min="13346" max="13346" width="1.42578125" style="123" customWidth="1"/>
    <col min="13347" max="13349" width="7.5703125" style="123" bestFit="1" customWidth="1"/>
    <col min="13350" max="13350" width="1.42578125" style="123" customWidth="1"/>
    <col min="13351" max="13353" width="7.5703125" style="123" bestFit="1" customWidth="1"/>
    <col min="13354" max="13354" width="1.42578125" style="123" customWidth="1"/>
    <col min="13355" max="13357" width="7.5703125" style="123" bestFit="1" customWidth="1"/>
    <col min="13358" max="13358" width="1.42578125" style="123" customWidth="1"/>
    <col min="13359" max="13361" width="7.5703125" style="123" bestFit="1" customWidth="1"/>
    <col min="13362" max="13362" width="1.42578125" style="123" customWidth="1"/>
    <col min="13363" max="13365" width="7.5703125" style="123" bestFit="1" customWidth="1"/>
    <col min="13366" max="13366" width="1.42578125" style="123" customWidth="1"/>
    <col min="13367" max="13369" width="6.28515625" style="123" bestFit="1" customWidth="1"/>
    <col min="13370" max="13568" width="11.42578125" style="123"/>
    <col min="13569" max="13569" width="16.28515625" style="123" customWidth="1"/>
    <col min="13570" max="13572" width="8.7109375" style="123" bestFit="1" customWidth="1"/>
    <col min="13573" max="13573" width="1.42578125" style="123" customWidth="1"/>
    <col min="13574" max="13576" width="7.5703125" style="123" bestFit="1" customWidth="1"/>
    <col min="13577" max="13577" width="1.42578125" style="123" customWidth="1"/>
    <col min="13578" max="13580" width="7.5703125" style="123" bestFit="1" customWidth="1"/>
    <col min="13581" max="13581" width="1.42578125" style="123" customWidth="1"/>
    <col min="13582" max="13584" width="7.5703125" style="123" bestFit="1" customWidth="1"/>
    <col min="13585" max="13585" width="1.42578125" style="123" customWidth="1"/>
    <col min="13586" max="13588" width="7.5703125" style="123" bestFit="1" customWidth="1"/>
    <col min="13589" max="13589" width="1.42578125" style="123" customWidth="1"/>
    <col min="13590" max="13592" width="7.5703125" style="123" bestFit="1" customWidth="1"/>
    <col min="13593" max="13593" width="1.42578125" style="123" customWidth="1"/>
    <col min="13594" max="13596" width="6.28515625" style="123" bestFit="1" customWidth="1"/>
    <col min="13597" max="13597" width="4.7109375" style="123" customWidth="1"/>
    <col min="13598" max="13598" width="16.28515625" style="123" customWidth="1"/>
    <col min="13599" max="13599" width="9.85546875" style="123" bestFit="1" customWidth="1"/>
    <col min="13600" max="13601" width="8.7109375" style="123" bestFit="1" customWidth="1"/>
    <col min="13602" max="13602" width="1.42578125" style="123" customWidth="1"/>
    <col min="13603" max="13605" width="7.5703125" style="123" bestFit="1" customWidth="1"/>
    <col min="13606" max="13606" width="1.42578125" style="123" customWidth="1"/>
    <col min="13607" max="13609" width="7.5703125" style="123" bestFit="1" customWidth="1"/>
    <col min="13610" max="13610" width="1.42578125" style="123" customWidth="1"/>
    <col min="13611" max="13613" width="7.5703125" style="123" bestFit="1" customWidth="1"/>
    <col min="13614" max="13614" width="1.42578125" style="123" customWidth="1"/>
    <col min="13615" max="13617" width="7.5703125" style="123" bestFit="1" customWidth="1"/>
    <col min="13618" max="13618" width="1.42578125" style="123" customWidth="1"/>
    <col min="13619" max="13621" width="7.5703125" style="123" bestFit="1" customWidth="1"/>
    <col min="13622" max="13622" width="1.42578125" style="123" customWidth="1"/>
    <col min="13623" max="13625" width="6.28515625" style="123" bestFit="1" customWidth="1"/>
    <col min="13626" max="13824" width="11.42578125" style="123"/>
    <col min="13825" max="13825" width="16.28515625" style="123" customWidth="1"/>
    <col min="13826" max="13828" width="8.7109375" style="123" bestFit="1" customWidth="1"/>
    <col min="13829" max="13829" width="1.42578125" style="123" customWidth="1"/>
    <col min="13830" max="13832" width="7.5703125" style="123" bestFit="1" customWidth="1"/>
    <col min="13833" max="13833" width="1.42578125" style="123" customWidth="1"/>
    <col min="13834" max="13836" width="7.5703125" style="123" bestFit="1" customWidth="1"/>
    <col min="13837" max="13837" width="1.42578125" style="123" customWidth="1"/>
    <col min="13838" max="13840" width="7.5703125" style="123" bestFit="1" customWidth="1"/>
    <col min="13841" max="13841" width="1.42578125" style="123" customWidth="1"/>
    <col min="13842" max="13844" width="7.5703125" style="123" bestFit="1" customWidth="1"/>
    <col min="13845" max="13845" width="1.42578125" style="123" customWidth="1"/>
    <col min="13846" max="13848" width="7.5703125" style="123" bestFit="1" customWidth="1"/>
    <col min="13849" max="13849" width="1.42578125" style="123" customWidth="1"/>
    <col min="13850" max="13852" width="6.28515625" style="123" bestFit="1" customWidth="1"/>
    <col min="13853" max="13853" width="4.7109375" style="123" customWidth="1"/>
    <col min="13854" max="13854" width="16.28515625" style="123" customWidth="1"/>
    <col min="13855" max="13855" width="9.85546875" style="123" bestFit="1" customWidth="1"/>
    <col min="13856" max="13857" width="8.7109375" style="123" bestFit="1" customWidth="1"/>
    <col min="13858" max="13858" width="1.42578125" style="123" customWidth="1"/>
    <col min="13859" max="13861" width="7.5703125" style="123" bestFit="1" customWidth="1"/>
    <col min="13862" max="13862" width="1.42578125" style="123" customWidth="1"/>
    <col min="13863" max="13865" width="7.5703125" style="123" bestFit="1" customWidth="1"/>
    <col min="13866" max="13866" width="1.42578125" style="123" customWidth="1"/>
    <col min="13867" max="13869" width="7.5703125" style="123" bestFit="1" customWidth="1"/>
    <col min="13870" max="13870" width="1.42578125" style="123" customWidth="1"/>
    <col min="13871" max="13873" width="7.5703125" style="123" bestFit="1" customWidth="1"/>
    <col min="13874" max="13874" width="1.42578125" style="123" customWidth="1"/>
    <col min="13875" max="13877" width="7.5703125" style="123" bestFit="1" customWidth="1"/>
    <col min="13878" max="13878" width="1.42578125" style="123" customWidth="1"/>
    <col min="13879" max="13881" width="6.28515625" style="123" bestFit="1" customWidth="1"/>
    <col min="13882" max="14080" width="11.42578125" style="123"/>
    <col min="14081" max="14081" width="16.28515625" style="123" customWidth="1"/>
    <col min="14082" max="14084" width="8.7109375" style="123" bestFit="1" customWidth="1"/>
    <col min="14085" max="14085" width="1.42578125" style="123" customWidth="1"/>
    <col min="14086" max="14088" width="7.5703125" style="123" bestFit="1" customWidth="1"/>
    <col min="14089" max="14089" width="1.42578125" style="123" customWidth="1"/>
    <col min="14090" max="14092" width="7.5703125" style="123" bestFit="1" customWidth="1"/>
    <col min="14093" max="14093" width="1.42578125" style="123" customWidth="1"/>
    <col min="14094" max="14096" width="7.5703125" style="123" bestFit="1" customWidth="1"/>
    <col min="14097" max="14097" width="1.42578125" style="123" customWidth="1"/>
    <col min="14098" max="14100" width="7.5703125" style="123" bestFit="1" customWidth="1"/>
    <col min="14101" max="14101" width="1.42578125" style="123" customWidth="1"/>
    <col min="14102" max="14104" width="7.5703125" style="123" bestFit="1" customWidth="1"/>
    <col min="14105" max="14105" width="1.42578125" style="123" customWidth="1"/>
    <col min="14106" max="14108" width="6.28515625" style="123" bestFit="1" customWidth="1"/>
    <col min="14109" max="14109" width="4.7109375" style="123" customWidth="1"/>
    <col min="14110" max="14110" width="16.28515625" style="123" customWidth="1"/>
    <col min="14111" max="14111" width="9.85546875" style="123" bestFit="1" customWidth="1"/>
    <col min="14112" max="14113" width="8.7109375" style="123" bestFit="1" customWidth="1"/>
    <col min="14114" max="14114" width="1.42578125" style="123" customWidth="1"/>
    <col min="14115" max="14117" width="7.5703125" style="123" bestFit="1" customWidth="1"/>
    <col min="14118" max="14118" width="1.42578125" style="123" customWidth="1"/>
    <col min="14119" max="14121" width="7.5703125" style="123" bestFit="1" customWidth="1"/>
    <col min="14122" max="14122" width="1.42578125" style="123" customWidth="1"/>
    <col min="14123" max="14125" width="7.5703125" style="123" bestFit="1" customWidth="1"/>
    <col min="14126" max="14126" width="1.42578125" style="123" customWidth="1"/>
    <col min="14127" max="14129" width="7.5703125" style="123" bestFit="1" customWidth="1"/>
    <col min="14130" max="14130" width="1.42578125" style="123" customWidth="1"/>
    <col min="14131" max="14133" width="7.5703125" style="123" bestFit="1" customWidth="1"/>
    <col min="14134" max="14134" width="1.42578125" style="123" customWidth="1"/>
    <col min="14135" max="14137" width="6.28515625" style="123" bestFit="1" customWidth="1"/>
    <col min="14138" max="14336" width="11.42578125" style="123"/>
    <col min="14337" max="14337" width="16.28515625" style="123" customWidth="1"/>
    <col min="14338" max="14340" width="8.7109375" style="123" bestFit="1" customWidth="1"/>
    <col min="14341" max="14341" width="1.42578125" style="123" customWidth="1"/>
    <col min="14342" max="14344" width="7.5703125" style="123" bestFit="1" customWidth="1"/>
    <col min="14345" max="14345" width="1.42578125" style="123" customWidth="1"/>
    <col min="14346" max="14348" width="7.5703125" style="123" bestFit="1" customWidth="1"/>
    <col min="14349" max="14349" width="1.42578125" style="123" customWidth="1"/>
    <col min="14350" max="14352" width="7.5703125" style="123" bestFit="1" customWidth="1"/>
    <col min="14353" max="14353" width="1.42578125" style="123" customWidth="1"/>
    <col min="14354" max="14356" width="7.5703125" style="123" bestFit="1" customWidth="1"/>
    <col min="14357" max="14357" width="1.42578125" style="123" customWidth="1"/>
    <col min="14358" max="14360" width="7.5703125" style="123" bestFit="1" customWidth="1"/>
    <col min="14361" max="14361" width="1.42578125" style="123" customWidth="1"/>
    <col min="14362" max="14364" width="6.28515625" style="123" bestFit="1" customWidth="1"/>
    <col min="14365" max="14365" width="4.7109375" style="123" customWidth="1"/>
    <col min="14366" max="14366" width="16.28515625" style="123" customWidth="1"/>
    <col min="14367" max="14367" width="9.85546875" style="123" bestFit="1" customWidth="1"/>
    <col min="14368" max="14369" width="8.7109375" style="123" bestFit="1" customWidth="1"/>
    <col min="14370" max="14370" width="1.42578125" style="123" customWidth="1"/>
    <col min="14371" max="14373" width="7.5703125" style="123" bestFit="1" customWidth="1"/>
    <col min="14374" max="14374" width="1.42578125" style="123" customWidth="1"/>
    <col min="14375" max="14377" width="7.5703125" style="123" bestFit="1" customWidth="1"/>
    <col min="14378" max="14378" width="1.42578125" style="123" customWidth="1"/>
    <col min="14379" max="14381" width="7.5703125" style="123" bestFit="1" customWidth="1"/>
    <col min="14382" max="14382" width="1.42578125" style="123" customWidth="1"/>
    <col min="14383" max="14385" width="7.5703125" style="123" bestFit="1" customWidth="1"/>
    <col min="14386" max="14386" width="1.42578125" style="123" customWidth="1"/>
    <col min="14387" max="14389" width="7.5703125" style="123" bestFit="1" customWidth="1"/>
    <col min="14390" max="14390" width="1.42578125" style="123" customWidth="1"/>
    <col min="14391" max="14393" width="6.28515625" style="123" bestFit="1" customWidth="1"/>
    <col min="14394" max="14592" width="11.42578125" style="123"/>
    <col min="14593" max="14593" width="16.28515625" style="123" customWidth="1"/>
    <col min="14594" max="14596" width="8.7109375" style="123" bestFit="1" customWidth="1"/>
    <col min="14597" max="14597" width="1.42578125" style="123" customWidth="1"/>
    <col min="14598" max="14600" width="7.5703125" style="123" bestFit="1" customWidth="1"/>
    <col min="14601" max="14601" width="1.42578125" style="123" customWidth="1"/>
    <col min="14602" max="14604" width="7.5703125" style="123" bestFit="1" customWidth="1"/>
    <col min="14605" max="14605" width="1.42578125" style="123" customWidth="1"/>
    <col min="14606" max="14608" width="7.5703125" style="123" bestFit="1" customWidth="1"/>
    <col min="14609" max="14609" width="1.42578125" style="123" customWidth="1"/>
    <col min="14610" max="14612" width="7.5703125" style="123" bestFit="1" customWidth="1"/>
    <col min="14613" max="14613" width="1.42578125" style="123" customWidth="1"/>
    <col min="14614" max="14616" width="7.5703125" style="123" bestFit="1" customWidth="1"/>
    <col min="14617" max="14617" width="1.42578125" style="123" customWidth="1"/>
    <col min="14618" max="14620" width="6.28515625" style="123" bestFit="1" customWidth="1"/>
    <col min="14621" max="14621" width="4.7109375" style="123" customWidth="1"/>
    <col min="14622" max="14622" width="16.28515625" style="123" customWidth="1"/>
    <col min="14623" max="14623" width="9.85546875" style="123" bestFit="1" customWidth="1"/>
    <col min="14624" max="14625" width="8.7109375" style="123" bestFit="1" customWidth="1"/>
    <col min="14626" max="14626" width="1.42578125" style="123" customWidth="1"/>
    <col min="14627" max="14629" width="7.5703125" style="123" bestFit="1" customWidth="1"/>
    <col min="14630" max="14630" width="1.42578125" style="123" customWidth="1"/>
    <col min="14631" max="14633" width="7.5703125" style="123" bestFit="1" customWidth="1"/>
    <col min="14634" max="14634" width="1.42578125" style="123" customWidth="1"/>
    <col min="14635" max="14637" width="7.5703125" style="123" bestFit="1" customWidth="1"/>
    <col min="14638" max="14638" width="1.42578125" style="123" customWidth="1"/>
    <col min="14639" max="14641" width="7.5703125" style="123" bestFit="1" customWidth="1"/>
    <col min="14642" max="14642" width="1.42578125" style="123" customWidth="1"/>
    <col min="14643" max="14645" width="7.5703125" style="123" bestFit="1" customWidth="1"/>
    <col min="14646" max="14646" width="1.42578125" style="123" customWidth="1"/>
    <col min="14647" max="14649" width="6.28515625" style="123" bestFit="1" customWidth="1"/>
    <col min="14650" max="14848" width="11.42578125" style="123"/>
    <col min="14849" max="14849" width="16.28515625" style="123" customWidth="1"/>
    <col min="14850" max="14852" width="8.7109375" style="123" bestFit="1" customWidth="1"/>
    <col min="14853" max="14853" width="1.42578125" style="123" customWidth="1"/>
    <col min="14854" max="14856" width="7.5703125" style="123" bestFit="1" customWidth="1"/>
    <col min="14857" max="14857" width="1.42578125" style="123" customWidth="1"/>
    <col min="14858" max="14860" width="7.5703125" style="123" bestFit="1" customWidth="1"/>
    <col min="14861" max="14861" width="1.42578125" style="123" customWidth="1"/>
    <col min="14862" max="14864" width="7.5703125" style="123" bestFit="1" customWidth="1"/>
    <col min="14865" max="14865" width="1.42578125" style="123" customWidth="1"/>
    <col min="14866" max="14868" width="7.5703125" style="123" bestFit="1" customWidth="1"/>
    <col min="14869" max="14869" width="1.42578125" style="123" customWidth="1"/>
    <col min="14870" max="14872" width="7.5703125" style="123" bestFit="1" customWidth="1"/>
    <col min="14873" max="14873" width="1.42578125" style="123" customWidth="1"/>
    <col min="14874" max="14876" width="6.28515625" style="123" bestFit="1" customWidth="1"/>
    <col min="14877" max="14877" width="4.7109375" style="123" customWidth="1"/>
    <col min="14878" max="14878" width="16.28515625" style="123" customWidth="1"/>
    <col min="14879" max="14879" width="9.85546875" style="123" bestFit="1" customWidth="1"/>
    <col min="14880" max="14881" width="8.7109375" style="123" bestFit="1" customWidth="1"/>
    <col min="14882" max="14882" width="1.42578125" style="123" customWidth="1"/>
    <col min="14883" max="14885" width="7.5703125" style="123" bestFit="1" customWidth="1"/>
    <col min="14886" max="14886" width="1.42578125" style="123" customWidth="1"/>
    <col min="14887" max="14889" width="7.5703125" style="123" bestFit="1" customWidth="1"/>
    <col min="14890" max="14890" width="1.42578125" style="123" customWidth="1"/>
    <col min="14891" max="14893" width="7.5703125" style="123" bestFit="1" customWidth="1"/>
    <col min="14894" max="14894" width="1.42578125" style="123" customWidth="1"/>
    <col min="14895" max="14897" width="7.5703125" style="123" bestFit="1" customWidth="1"/>
    <col min="14898" max="14898" width="1.42578125" style="123" customWidth="1"/>
    <col min="14899" max="14901" width="7.5703125" style="123" bestFit="1" customWidth="1"/>
    <col min="14902" max="14902" width="1.42578125" style="123" customWidth="1"/>
    <col min="14903" max="14905" width="6.28515625" style="123" bestFit="1" customWidth="1"/>
    <col min="14906" max="15104" width="11.42578125" style="123"/>
    <col min="15105" max="15105" width="16.28515625" style="123" customWidth="1"/>
    <col min="15106" max="15108" width="8.7109375" style="123" bestFit="1" customWidth="1"/>
    <col min="15109" max="15109" width="1.42578125" style="123" customWidth="1"/>
    <col min="15110" max="15112" width="7.5703125" style="123" bestFit="1" customWidth="1"/>
    <col min="15113" max="15113" width="1.42578125" style="123" customWidth="1"/>
    <col min="15114" max="15116" width="7.5703125" style="123" bestFit="1" customWidth="1"/>
    <col min="15117" max="15117" width="1.42578125" style="123" customWidth="1"/>
    <col min="15118" max="15120" width="7.5703125" style="123" bestFit="1" customWidth="1"/>
    <col min="15121" max="15121" width="1.42578125" style="123" customWidth="1"/>
    <col min="15122" max="15124" width="7.5703125" style="123" bestFit="1" customWidth="1"/>
    <col min="15125" max="15125" width="1.42578125" style="123" customWidth="1"/>
    <col min="15126" max="15128" width="7.5703125" style="123" bestFit="1" customWidth="1"/>
    <col min="15129" max="15129" width="1.42578125" style="123" customWidth="1"/>
    <col min="15130" max="15132" width="6.28515625" style="123" bestFit="1" customWidth="1"/>
    <col min="15133" max="15133" width="4.7109375" style="123" customWidth="1"/>
    <col min="15134" max="15134" width="16.28515625" style="123" customWidth="1"/>
    <col min="15135" max="15135" width="9.85546875" style="123" bestFit="1" customWidth="1"/>
    <col min="15136" max="15137" width="8.7109375" style="123" bestFit="1" customWidth="1"/>
    <col min="15138" max="15138" width="1.42578125" style="123" customWidth="1"/>
    <col min="15139" max="15141" width="7.5703125" style="123" bestFit="1" customWidth="1"/>
    <col min="15142" max="15142" width="1.42578125" style="123" customWidth="1"/>
    <col min="15143" max="15145" width="7.5703125" style="123" bestFit="1" customWidth="1"/>
    <col min="15146" max="15146" width="1.42578125" style="123" customWidth="1"/>
    <col min="15147" max="15149" width="7.5703125" style="123" bestFit="1" customWidth="1"/>
    <col min="15150" max="15150" width="1.42578125" style="123" customWidth="1"/>
    <col min="15151" max="15153" width="7.5703125" style="123" bestFit="1" customWidth="1"/>
    <col min="15154" max="15154" width="1.42578125" style="123" customWidth="1"/>
    <col min="15155" max="15157" width="7.5703125" style="123" bestFit="1" customWidth="1"/>
    <col min="15158" max="15158" width="1.42578125" style="123" customWidth="1"/>
    <col min="15159" max="15161" width="6.28515625" style="123" bestFit="1" customWidth="1"/>
    <col min="15162" max="15360" width="11.42578125" style="123"/>
    <col min="15361" max="15361" width="16.28515625" style="123" customWidth="1"/>
    <col min="15362" max="15364" width="8.7109375" style="123" bestFit="1" customWidth="1"/>
    <col min="15365" max="15365" width="1.42578125" style="123" customWidth="1"/>
    <col min="15366" max="15368" width="7.5703125" style="123" bestFit="1" customWidth="1"/>
    <col min="15369" max="15369" width="1.42578125" style="123" customWidth="1"/>
    <col min="15370" max="15372" width="7.5703125" style="123" bestFit="1" customWidth="1"/>
    <col min="15373" max="15373" width="1.42578125" style="123" customWidth="1"/>
    <col min="15374" max="15376" width="7.5703125" style="123" bestFit="1" customWidth="1"/>
    <col min="15377" max="15377" width="1.42578125" style="123" customWidth="1"/>
    <col min="15378" max="15380" width="7.5703125" style="123" bestFit="1" customWidth="1"/>
    <col min="15381" max="15381" width="1.42578125" style="123" customWidth="1"/>
    <col min="15382" max="15384" width="7.5703125" style="123" bestFit="1" customWidth="1"/>
    <col min="15385" max="15385" width="1.42578125" style="123" customWidth="1"/>
    <col min="15386" max="15388" width="6.28515625" style="123" bestFit="1" customWidth="1"/>
    <col min="15389" max="15389" width="4.7109375" style="123" customWidth="1"/>
    <col min="15390" max="15390" width="16.28515625" style="123" customWidth="1"/>
    <col min="15391" max="15391" width="9.85546875" style="123" bestFit="1" customWidth="1"/>
    <col min="15392" max="15393" width="8.7109375" style="123" bestFit="1" customWidth="1"/>
    <col min="15394" max="15394" width="1.42578125" style="123" customWidth="1"/>
    <col min="15395" max="15397" width="7.5703125" style="123" bestFit="1" customWidth="1"/>
    <col min="15398" max="15398" width="1.42578125" style="123" customWidth="1"/>
    <col min="15399" max="15401" width="7.5703125" style="123" bestFit="1" customWidth="1"/>
    <col min="15402" max="15402" width="1.42578125" style="123" customWidth="1"/>
    <col min="15403" max="15405" width="7.5703125" style="123" bestFit="1" customWidth="1"/>
    <col min="15406" max="15406" width="1.42578125" style="123" customWidth="1"/>
    <col min="15407" max="15409" width="7.5703125" style="123" bestFit="1" customWidth="1"/>
    <col min="15410" max="15410" width="1.42578125" style="123" customWidth="1"/>
    <col min="15411" max="15413" width="7.5703125" style="123" bestFit="1" customWidth="1"/>
    <col min="15414" max="15414" width="1.42578125" style="123" customWidth="1"/>
    <col min="15415" max="15417" width="6.28515625" style="123" bestFit="1" customWidth="1"/>
    <col min="15418" max="15616" width="11.42578125" style="123"/>
    <col min="15617" max="15617" width="16.28515625" style="123" customWidth="1"/>
    <col min="15618" max="15620" width="8.7109375" style="123" bestFit="1" customWidth="1"/>
    <col min="15621" max="15621" width="1.42578125" style="123" customWidth="1"/>
    <col min="15622" max="15624" width="7.5703125" style="123" bestFit="1" customWidth="1"/>
    <col min="15625" max="15625" width="1.42578125" style="123" customWidth="1"/>
    <col min="15626" max="15628" width="7.5703125" style="123" bestFit="1" customWidth="1"/>
    <col min="15629" max="15629" width="1.42578125" style="123" customWidth="1"/>
    <col min="15630" max="15632" width="7.5703125" style="123" bestFit="1" customWidth="1"/>
    <col min="15633" max="15633" width="1.42578125" style="123" customWidth="1"/>
    <col min="15634" max="15636" width="7.5703125" style="123" bestFit="1" customWidth="1"/>
    <col min="15637" max="15637" width="1.42578125" style="123" customWidth="1"/>
    <col min="15638" max="15640" width="7.5703125" style="123" bestFit="1" customWidth="1"/>
    <col min="15641" max="15641" width="1.42578125" style="123" customWidth="1"/>
    <col min="15642" max="15644" width="6.28515625" style="123" bestFit="1" customWidth="1"/>
    <col min="15645" max="15645" width="4.7109375" style="123" customWidth="1"/>
    <col min="15646" max="15646" width="16.28515625" style="123" customWidth="1"/>
    <col min="15647" max="15647" width="9.85546875" style="123" bestFit="1" customWidth="1"/>
    <col min="15648" max="15649" width="8.7109375" style="123" bestFit="1" customWidth="1"/>
    <col min="15650" max="15650" width="1.42578125" style="123" customWidth="1"/>
    <col min="15651" max="15653" width="7.5703125" style="123" bestFit="1" customWidth="1"/>
    <col min="15654" max="15654" width="1.42578125" style="123" customWidth="1"/>
    <col min="15655" max="15657" width="7.5703125" style="123" bestFit="1" customWidth="1"/>
    <col min="15658" max="15658" width="1.42578125" style="123" customWidth="1"/>
    <col min="15659" max="15661" width="7.5703125" style="123" bestFit="1" customWidth="1"/>
    <col min="15662" max="15662" width="1.42578125" style="123" customWidth="1"/>
    <col min="15663" max="15665" width="7.5703125" style="123" bestFit="1" customWidth="1"/>
    <col min="15666" max="15666" width="1.42578125" style="123" customWidth="1"/>
    <col min="15667" max="15669" width="7.5703125" style="123" bestFit="1" customWidth="1"/>
    <col min="15670" max="15670" width="1.42578125" style="123" customWidth="1"/>
    <col min="15671" max="15673" width="6.28515625" style="123" bestFit="1" customWidth="1"/>
    <col min="15674" max="15872" width="11.42578125" style="123"/>
    <col min="15873" max="15873" width="16.28515625" style="123" customWidth="1"/>
    <col min="15874" max="15876" width="8.7109375" style="123" bestFit="1" customWidth="1"/>
    <col min="15877" max="15877" width="1.42578125" style="123" customWidth="1"/>
    <col min="15878" max="15880" width="7.5703125" style="123" bestFit="1" customWidth="1"/>
    <col min="15881" max="15881" width="1.42578125" style="123" customWidth="1"/>
    <col min="15882" max="15884" width="7.5703125" style="123" bestFit="1" customWidth="1"/>
    <col min="15885" max="15885" width="1.42578125" style="123" customWidth="1"/>
    <col min="15886" max="15888" width="7.5703125" style="123" bestFit="1" customWidth="1"/>
    <col min="15889" max="15889" width="1.42578125" style="123" customWidth="1"/>
    <col min="15890" max="15892" width="7.5703125" style="123" bestFit="1" customWidth="1"/>
    <col min="15893" max="15893" width="1.42578125" style="123" customWidth="1"/>
    <col min="15894" max="15896" width="7.5703125" style="123" bestFit="1" customWidth="1"/>
    <col min="15897" max="15897" width="1.42578125" style="123" customWidth="1"/>
    <col min="15898" max="15900" width="6.28515625" style="123" bestFit="1" customWidth="1"/>
    <col min="15901" max="15901" width="4.7109375" style="123" customWidth="1"/>
    <col min="15902" max="15902" width="16.28515625" style="123" customWidth="1"/>
    <col min="15903" max="15903" width="9.85546875" style="123" bestFit="1" customWidth="1"/>
    <col min="15904" max="15905" width="8.7109375" style="123" bestFit="1" customWidth="1"/>
    <col min="15906" max="15906" width="1.42578125" style="123" customWidth="1"/>
    <col min="15907" max="15909" width="7.5703125" style="123" bestFit="1" customWidth="1"/>
    <col min="15910" max="15910" width="1.42578125" style="123" customWidth="1"/>
    <col min="15911" max="15913" width="7.5703125" style="123" bestFit="1" customWidth="1"/>
    <col min="15914" max="15914" width="1.42578125" style="123" customWidth="1"/>
    <col min="15915" max="15917" width="7.5703125" style="123" bestFit="1" customWidth="1"/>
    <col min="15918" max="15918" width="1.42578125" style="123" customWidth="1"/>
    <col min="15919" max="15921" width="7.5703125" style="123" bestFit="1" customWidth="1"/>
    <col min="15922" max="15922" width="1.42578125" style="123" customWidth="1"/>
    <col min="15923" max="15925" width="7.5703125" style="123" bestFit="1" customWidth="1"/>
    <col min="15926" max="15926" width="1.42578125" style="123" customWidth="1"/>
    <col min="15927" max="15929" width="6.28515625" style="123" bestFit="1" customWidth="1"/>
    <col min="15930" max="16128" width="11.42578125" style="123"/>
    <col min="16129" max="16129" width="16.28515625" style="123" customWidth="1"/>
    <col min="16130" max="16132" width="8.7109375" style="123" bestFit="1" customWidth="1"/>
    <col min="16133" max="16133" width="1.42578125" style="123" customWidth="1"/>
    <col min="16134" max="16136" width="7.5703125" style="123" bestFit="1" customWidth="1"/>
    <col min="16137" max="16137" width="1.42578125" style="123" customWidth="1"/>
    <col min="16138" max="16140" width="7.5703125" style="123" bestFit="1" customWidth="1"/>
    <col min="16141" max="16141" width="1.42578125" style="123" customWidth="1"/>
    <col min="16142" max="16144" width="7.5703125" style="123" bestFit="1" customWidth="1"/>
    <col min="16145" max="16145" width="1.42578125" style="123" customWidth="1"/>
    <col min="16146" max="16148" width="7.5703125" style="123" bestFit="1" customWidth="1"/>
    <col min="16149" max="16149" width="1.42578125" style="123" customWidth="1"/>
    <col min="16150" max="16152" width="7.5703125" style="123" bestFit="1" customWidth="1"/>
    <col min="16153" max="16153" width="1.42578125" style="123" customWidth="1"/>
    <col min="16154" max="16156" width="6.28515625" style="123" bestFit="1" customWidth="1"/>
    <col min="16157" max="16157" width="4.7109375" style="123" customWidth="1"/>
    <col min="16158" max="16158" width="16.28515625" style="123" customWidth="1"/>
    <col min="16159" max="16159" width="9.85546875" style="123" bestFit="1" customWidth="1"/>
    <col min="16160" max="16161" width="8.7109375" style="123" bestFit="1" customWidth="1"/>
    <col min="16162" max="16162" width="1.42578125" style="123" customWidth="1"/>
    <col min="16163" max="16165" width="7.5703125" style="123" bestFit="1" customWidth="1"/>
    <col min="16166" max="16166" width="1.42578125" style="123" customWidth="1"/>
    <col min="16167" max="16169" width="7.5703125" style="123" bestFit="1" customWidth="1"/>
    <col min="16170" max="16170" width="1.42578125" style="123" customWidth="1"/>
    <col min="16171" max="16173" width="7.5703125" style="123" bestFit="1" customWidth="1"/>
    <col min="16174" max="16174" width="1.42578125" style="123" customWidth="1"/>
    <col min="16175" max="16177" width="7.5703125" style="123" bestFit="1" customWidth="1"/>
    <col min="16178" max="16178" width="1.42578125" style="123" customWidth="1"/>
    <col min="16179" max="16181" width="7.5703125" style="123" bestFit="1" customWidth="1"/>
    <col min="16182" max="16182" width="1.42578125" style="123" customWidth="1"/>
    <col min="16183" max="16185" width="6.28515625" style="123" bestFit="1" customWidth="1"/>
    <col min="16186" max="16384" width="11.42578125" style="123"/>
  </cols>
  <sheetData>
    <row r="1" spans="1:61" ht="15" customHeight="1" x14ac:dyDescent="0.2">
      <c r="A1" s="410"/>
      <c r="B1" s="411"/>
      <c r="Z1" s="29"/>
      <c r="AA1" s="326" t="s">
        <v>317</v>
      </c>
      <c r="AB1" s="326"/>
      <c r="BF1" s="29"/>
      <c r="BG1" s="326" t="s">
        <v>317</v>
      </c>
      <c r="BH1" s="326"/>
    </row>
    <row r="2" spans="1:61" ht="15" customHeight="1" x14ac:dyDescent="0.2">
      <c r="A2" s="412"/>
      <c r="B2" s="413"/>
      <c r="Z2" s="30"/>
      <c r="AA2" s="326"/>
      <c r="AB2" s="326"/>
      <c r="BF2" s="30"/>
      <c r="BG2" s="326"/>
      <c r="BH2" s="326"/>
    </row>
    <row r="3" spans="1:61" ht="15" customHeight="1" x14ac:dyDescent="0.25">
      <c r="A3" s="414" t="s">
        <v>293</v>
      </c>
      <c r="B3" s="415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7"/>
      <c r="V3" s="337"/>
      <c r="W3" s="337"/>
      <c r="X3" s="337"/>
      <c r="Y3" s="337"/>
      <c r="Z3" s="337"/>
      <c r="AA3" s="337"/>
      <c r="AB3" s="337"/>
      <c r="AD3" s="337" t="s">
        <v>294</v>
      </c>
      <c r="AE3" s="337"/>
      <c r="AF3" s="337"/>
      <c r="AG3" s="337"/>
      <c r="AH3" s="337"/>
      <c r="AI3" s="337"/>
      <c r="AJ3" s="337"/>
      <c r="AK3" s="337"/>
      <c r="AL3" s="337"/>
      <c r="AM3" s="337"/>
      <c r="AN3" s="337"/>
      <c r="AO3" s="337"/>
      <c r="AP3" s="337"/>
      <c r="AQ3" s="337"/>
      <c r="AR3" s="337"/>
      <c r="AS3" s="337"/>
      <c r="AT3" s="337"/>
      <c r="AU3" s="337"/>
      <c r="AV3" s="337"/>
      <c r="AW3" s="337"/>
      <c r="AX3" s="337"/>
      <c r="AY3" s="337"/>
      <c r="AZ3" s="337"/>
      <c r="BA3" s="337"/>
      <c r="BB3" s="337"/>
      <c r="BC3" s="337"/>
      <c r="BD3" s="337"/>
      <c r="BE3" s="337"/>
    </row>
    <row r="4" spans="1:61" ht="17.25" customHeight="1" x14ac:dyDescent="0.25">
      <c r="A4" s="416" t="s">
        <v>299</v>
      </c>
      <c r="B4" s="417"/>
      <c r="C4" s="338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D4" s="338" t="s">
        <v>300</v>
      </c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  <c r="BC4" s="338"/>
      <c r="BD4" s="338"/>
      <c r="BE4" s="338"/>
    </row>
    <row r="5" spans="1:61" ht="21.75" customHeight="1" x14ac:dyDescent="0.25">
      <c r="A5" s="416" t="s">
        <v>236</v>
      </c>
      <c r="B5" s="41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338"/>
      <c r="AD5" s="338" t="s">
        <v>236</v>
      </c>
      <c r="AE5" s="338"/>
      <c r="AF5" s="338"/>
      <c r="AG5" s="338"/>
      <c r="AH5" s="338"/>
      <c r="AI5" s="338"/>
      <c r="AJ5" s="338"/>
      <c r="AK5" s="338"/>
      <c r="AL5" s="338"/>
      <c r="AM5" s="338"/>
      <c r="AN5" s="338"/>
      <c r="AO5" s="338"/>
      <c r="AP5" s="338"/>
      <c r="AQ5" s="338"/>
      <c r="AR5" s="338"/>
      <c r="AS5" s="338"/>
      <c r="AT5" s="338"/>
      <c r="AU5" s="338"/>
      <c r="AV5" s="338"/>
      <c r="AW5" s="338"/>
      <c r="AX5" s="338"/>
      <c r="AY5" s="338"/>
      <c r="AZ5" s="338"/>
      <c r="BA5" s="338"/>
      <c r="BB5" s="338"/>
      <c r="BC5" s="338"/>
      <c r="BD5" s="338"/>
      <c r="BE5" s="338"/>
    </row>
    <row r="6" spans="1:61" ht="15" customHeight="1" x14ac:dyDescent="0.25">
      <c r="A6" s="416" t="s">
        <v>246</v>
      </c>
      <c r="B6" s="417"/>
      <c r="C6" s="338"/>
      <c r="D6" s="338"/>
      <c r="E6" s="338"/>
      <c r="F6" s="338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338"/>
      <c r="W6" s="338"/>
      <c r="X6" s="338"/>
      <c r="Y6" s="338"/>
      <c r="Z6" s="338"/>
      <c r="AA6" s="338"/>
      <c r="AB6" s="338"/>
      <c r="AD6" s="338" t="s">
        <v>246</v>
      </c>
      <c r="AE6" s="338"/>
      <c r="AF6" s="338"/>
      <c r="AG6" s="338"/>
      <c r="AH6" s="338"/>
      <c r="AI6" s="338"/>
      <c r="AJ6" s="338"/>
      <c r="AK6" s="338"/>
      <c r="AL6" s="338"/>
      <c r="AM6" s="338"/>
      <c r="AN6" s="338"/>
      <c r="AO6" s="338"/>
      <c r="AP6" s="338"/>
      <c r="AQ6" s="338"/>
      <c r="AR6" s="338"/>
      <c r="AS6" s="338"/>
      <c r="AT6" s="338"/>
      <c r="AU6" s="338"/>
      <c r="AV6" s="338"/>
      <c r="AW6" s="338"/>
      <c r="AX6" s="338"/>
      <c r="AY6" s="338"/>
      <c r="AZ6" s="338"/>
      <c r="BA6" s="338"/>
      <c r="BB6" s="338"/>
      <c r="BC6" s="338"/>
      <c r="BD6" s="338"/>
      <c r="BE6" s="338"/>
    </row>
    <row r="7" spans="1:61" ht="15" customHeight="1" x14ac:dyDescent="0.25">
      <c r="A7" s="416" t="s">
        <v>230</v>
      </c>
      <c r="B7" s="417"/>
      <c r="C7" s="338"/>
      <c r="D7" s="338"/>
      <c r="E7" s="338"/>
      <c r="F7" s="338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D7" s="338" t="s">
        <v>230</v>
      </c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</row>
    <row r="8" spans="1:61" ht="15" customHeight="1" x14ac:dyDescent="0.25">
      <c r="A8" s="416" t="s">
        <v>462</v>
      </c>
      <c r="B8" s="417"/>
      <c r="C8" s="338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D8" s="338" t="s">
        <v>462</v>
      </c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</row>
    <row r="9" spans="1:61" ht="15" customHeight="1" thickBot="1" x14ac:dyDescent="0.3">
      <c r="A9" s="418"/>
      <c r="B9" s="419"/>
      <c r="C9" s="121"/>
      <c r="D9" s="121"/>
      <c r="E9" s="121"/>
      <c r="F9" s="122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D9" s="121"/>
      <c r="AE9" s="143"/>
      <c r="AF9" s="121"/>
      <c r="AG9" s="121"/>
      <c r="AH9" s="121"/>
      <c r="AI9" s="122"/>
      <c r="AJ9" s="121"/>
      <c r="AK9" s="121"/>
      <c r="AL9" s="121"/>
      <c r="AM9" s="121"/>
      <c r="AN9" s="121"/>
      <c r="AO9" s="121"/>
      <c r="AP9" s="121"/>
      <c r="AQ9" s="121"/>
      <c r="AR9" s="121"/>
      <c r="AS9" s="121"/>
      <c r="AT9" s="121"/>
      <c r="AU9" s="121"/>
      <c r="AV9" s="121"/>
      <c r="AW9" s="121"/>
      <c r="AX9" s="121"/>
      <c r="AY9" s="121"/>
      <c r="AZ9" s="121"/>
      <c r="BA9" s="121"/>
      <c r="BB9" s="121"/>
      <c r="BC9" s="121"/>
      <c r="BD9" s="121"/>
      <c r="BE9" s="121"/>
    </row>
    <row r="10" spans="1:61" ht="15" customHeight="1" x14ac:dyDescent="0.25">
      <c r="A10" s="420" t="s">
        <v>242</v>
      </c>
      <c r="B10" s="421" t="s">
        <v>19</v>
      </c>
      <c r="C10" s="343"/>
      <c r="D10" s="343"/>
      <c r="E10" s="108"/>
      <c r="F10" s="343" t="s">
        <v>116</v>
      </c>
      <c r="G10" s="343"/>
      <c r="H10" s="343"/>
      <c r="I10" s="108"/>
      <c r="J10" s="343" t="s">
        <v>117</v>
      </c>
      <c r="K10" s="343"/>
      <c r="L10" s="343"/>
      <c r="M10" s="108"/>
      <c r="N10" s="343" t="s">
        <v>118</v>
      </c>
      <c r="O10" s="343"/>
      <c r="P10" s="343"/>
      <c r="Q10" s="108"/>
      <c r="R10" s="343" t="s">
        <v>119</v>
      </c>
      <c r="S10" s="343"/>
      <c r="T10" s="343"/>
      <c r="U10" s="108"/>
      <c r="V10" s="343" t="s">
        <v>120</v>
      </c>
      <c r="W10" s="343"/>
      <c r="X10" s="343"/>
      <c r="Y10" s="108"/>
      <c r="Z10" s="343" t="s">
        <v>121</v>
      </c>
      <c r="AA10" s="343"/>
      <c r="AB10" s="343"/>
      <c r="AD10" s="345" t="s">
        <v>242</v>
      </c>
      <c r="AE10" s="343" t="s">
        <v>19</v>
      </c>
      <c r="AF10" s="343"/>
      <c r="AG10" s="343"/>
      <c r="AH10" s="108"/>
      <c r="AI10" s="343" t="s">
        <v>116</v>
      </c>
      <c r="AJ10" s="343"/>
      <c r="AK10" s="343"/>
      <c r="AL10" s="108"/>
      <c r="AM10" s="343" t="s">
        <v>117</v>
      </c>
      <c r="AN10" s="343"/>
      <c r="AO10" s="343"/>
      <c r="AP10" s="108"/>
      <c r="AQ10" s="343" t="s">
        <v>118</v>
      </c>
      <c r="AR10" s="343"/>
      <c r="AS10" s="343"/>
      <c r="AT10" s="108"/>
      <c r="AU10" s="343" t="s">
        <v>119</v>
      </c>
      <c r="AV10" s="343"/>
      <c r="AW10" s="343"/>
      <c r="AX10" s="108"/>
      <c r="AY10" s="343" t="s">
        <v>120</v>
      </c>
      <c r="AZ10" s="343"/>
      <c r="BA10" s="343"/>
      <c r="BB10" s="108"/>
      <c r="BC10" s="343" t="s">
        <v>121</v>
      </c>
      <c r="BD10" s="343"/>
      <c r="BE10" s="343"/>
    </row>
    <row r="11" spans="1:61" ht="15" customHeight="1" thickBot="1" x14ac:dyDescent="0.3">
      <c r="A11" s="422"/>
      <c r="B11" s="423" t="s">
        <v>70</v>
      </c>
      <c r="C11" s="109" t="s">
        <v>71</v>
      </c>
      <c r="D11" s="109" t="s">
        <v>72</v>
      </c>
      <c r="E11" s="110"/>
      <c r="F11" s="109" t="s">
        <v>70</v>
      </c>
      <c r="G11" s="109" t="s">
        <v>71</v>
      </c>
      <c r="H11" s="109" t="s">
        <v>72</v>
      </c>
      <c r="I11" s="110"/>
      <c r="J11" s="109" t="s">
        <v>70</v>
      </c>
      <c r="K11" s="109" t="s">
        <v>71</v>
      </c>
      <c r="L11" s="109" t="s">
        <v>72</v>
      </c>
      <c r="M11" s="110"/>
      <c r="N11" s="109" t="s">
        <v>70</v>
      </c>
      <c r="O11" s="109" t="s">
        <v>71</v>
      </c>
      <c r="P11" s="109" t="s">
        <v>72</v>
      </c>
      <c r="Q11" s="110"/>
      <c r="R11" s="109" t="s">
        <v>70</v>
      </c>
      <c r="S11" s="109" t="s">
        <v>71</v>
      </c>
      <c r="T11" s="109" t="s">
        <v>72</v>
      </c>
      <c r="U11" s="110"/>
      <c r="V11" s="109" t="s">
        <v>70</v>
      </c>
      <c r="W11" s="109" t="s">
        <v>71</v>
      </c>
      <c r="X11" s="109" t="s">
        <v>72</v>
      </c>
      <c r="Y11" s="110"/>
      <c r="Z11" s="109" t="s">
        <v>70</v>
      </c>
      <c r="AA11" s="109" t="s">
        <v>71</v>
      </c>
      <c r="AB11" s="109" t="s">
        <v>72</v>
      </c>
      <c r="AD11" s="346"/>
      <c r="AE11" s="109" t="s">
        <v>70</v>
      </c>
      <c r="AF11" s="109" t="s">
        <v>71</v>
      </c>
      <c r="AG11" s="109" t="s">
        <v>72</v>
      </c>
      <c r="AH11" s="110"/>
      <c r="AI11" s="109" t="s">
        <v>70</v>
      </c>
      <c r="AJ11" s="109" t="s">
        <v>71</v>
      </c>
      <c r="AK11" s="109" t="s">
        <v>72</v>
      </c>
      <c r="AL11" s="110"/>
      <c r="AM11" s="109" t="s">
        <v>70</v>
      </c>
      <c r="AN11" s="109" t="s">
        <v>71</v>
      </c>
      <c r="AO11" s="109" t="s">
        <v>72</v>
      </c>
      <c r="AP11" s="110"/>
      <c r="AQ11" s="109" t="s">
        <v>70</v>
      </c>
      <c r="AR11" s="109" t="s">
        <v>71</v>
      </c>
      <c r="AS11" s="109" t="s">
        <v>72</v>
      </c>
      <c r="AT11" s="110"/>
      <c r="AU11" s="109" t="s">
        <v>70</v>
      </c>
      <c r="AV11" s="109" t="s">
        <v>71</v>
      </c>
      <c r="AW11" s="109" t="s">
        <v>72</v>
      </c>
      <c r="AX11" s="110"/>
      <c r="AY11" s="109" t="s">
        <v>70</v>
      </c>
      <c r="AZ11" s="109" t="s">
        <v>71</v>
      </c>
      <c r="BA11" s="109" t="s">
        <v>72</v>
      </c>
      <c r="BB11" s="110"/>
      <c r="BC11" s="109" t="s">
        <v>70</v>
      </c>
      <c r="BD11" s="109" t="s">
        <v>71</v>
      </c>
      <c r="BE11" s="109" t="s">
        <v>72</v>
      </c>
    </row>
    <row r="12" spans="1:61" ht="15" customHeight="1" x14ac:dyDescent="0.25">
      <c r="A12" s="424"/>
      <c r="B12" s="425"/>
      <c r="C12" s="112"/>
      <c r="D12" s="112"/>
      <c r="E12" s="113"/>
      <c r="F12" s="112"/>
      <c r="G12" s="112"/>
      <c r="H12" s="112"/>
      <c r="I12" s="113"/>
      <c r="J12" s="112"/>
      <c r="K12" s="112"/>
      <c r="L12" s="112"/>
      <c r="M12" s="113"/>
      <c r="N12" s="112"/>
      <c r="O12" s="112"/>
      <c r="P12" s="112"/>
      <c r="Q12" s="113"/>
      <c r="R12" s="112"/>
      <c r="S12" s="112"/>
      <c r="T12" s="112"/>
      <c r="U12" s="113"/>
      <c r="V12" s="112"/>
      <c r="W12" s="112"/>
      <c r="X12" s="112"/>
      <c r="Y12" s="113"/>
      <c r="Z12" s="112"/>
      <c r="AA12" s="112"/>
      <c r="AB12" s="112"/>
      <c r="AD12" s="126"/>
      <c r="AE12" s="112"/>
      <c r="AF12" s="112"/>
      <c r="AG12" s="112"/>
      <c r="AH12" s="113"/>
      <c r="AI12" s="112"/>
      <c r="AJ12" s="112"/>
      <c r="AK12" s="112"/>
      <c r="AL12" s="113"/>
      <c r="AM12" s="112"/>
      <c r="AN12" s="112"/>
      <c r="AO12" s="112"/>
      <c r="AP12" s="113"/>
      <c r="AQ12" s="112"/>
      <c r="AR12" s="112"/>
      <c r="AS12" s="112"/>
      <c r="AT12" s="113"/>
      <c r="AU12" s="112"/>
      <c r="AV12" s="112"/>
      <c r="AW12" s="112"/>
      <c r="AX12" s="113"/>
      <c r="AY12" s="112"/>
      <c r="AZ12" s="112"/>
      <c r="BA12" s="112"/>
      <c r="BB12" s="113"/>
      <c r="BC12" s="112"/>
      <c r="BD12" s="112"/>
      <c r="BE12" s="112"/>
    </row>
    <row r="13" spans="1:61" s="148" customFormat="1" ht="15" customHeight="1" x14ac:dyDescent="0.25">
      <c r="A13" s="426" t="s">
        <v>244</v>
      </c>
      <c r="B13" s="427">
        <f>SUM(B15:B40)</f>
        <v>12440</v>
      </c>
      <c r="C13" s="152">
        <f>SUM(C15:C40)</f>
        <v>4412</v>
      </c>
      <c r="D13" s="152">
        <f>SUM(D15:D40)</f>
        <v>8028</v>
      </c>
      <c r="E13" s="152"/>
      <c r="F13" s="152" t="s">
        <v>61</v>
      </c>
      <c r="G13" s="152" t="s">
        <v>61</v>
      </c>
      <c r="H13" s="152" t="s">
        <v>61</v>
      </c>
      <c r="I13" s="152"/>
      <c r="J13" s="152" t="s">
        <v>61</v>
      </c>
      <c r="K13" s="152" t="s">
        <v>61</v>
      </c>
      <c r="L13" s="152" t="s">
        <v>61</v>
      </c>
      <c r="M13" s="152"/>
      <c r="N13" s="152" t="s">
        <v>61</v>
      </c>
      <c r="O13" s="152" t="s">
        <v>61</v>
      </c>
      <c r="P13" s="152" t="s">
        <v>61</v>
      </c>
      <c r="Q13" s="152"/>
      <c r="R13" s="152">
        <f>SUM(R15:R40)</f>
        <v>5496</v>
      </c>
      <c r="S13" s="152">
        <f>SUM(S15:S40)</f>
        <v>2010</v>
      </c>
      <c r="T13" s="152">
        <f>SUM(T15:T40)</f>
        <v>3486</v>
      </c>
      <c r="U13" s="152"/>
      <c r="V13" s="152">
        <f>SUM(V15:V40)</f>
        <v>3656</v>
      </c>
      <c r="W13" s="152">
        <f>SUM(W15:W40)</f>
        <v>1301</v>
      </c>
      <c r="X13" s="152">
        <f>SUM(X15:X40)</f>
        <v>2355</v>
      </c>
      <c r="Y13" s="152"/>
      <c r="Z13" s="152">
        <f>SUM(Z15:Z40)</f>
        <v>3288</v>
      </c>
      <c r="AA13" s="152">
        <f>SUM(AA15:AA40)</f>
        <v>1101</v>
      </c>
      <c r="AB13" s="152">
        <f>SUM(AB15:AB40)</f>
        <v>2187</v>
      </c>
      <c r="AD13" s="150" t="s">
        <v>244</v>
      </c>
      <c r="AE13" s="173">
        <f>+B13/(B13+B56)*100</f>
        <v>96.017289286816919</v>
      </c>
      <c r="AF13" s="173">
        <f t="shared" ref="AF13:AG13" si="0">+C13/(C13+C56)*100</f>
        <v>94.596912521440828</v>
      </c>
      <c r="AG13" s="173">
        <f t="shared" si="0"/>
        <v>96.816208393632422</v>
      </c>
      <c r="AH13" s="163"/>
      <c r="AI13" s="210" t="s">
        <v>17</v>
      </c>
      <c r="AJ13" s="210" t="s">
        <v>17</v>
      </c>
      <c r="AK13" s="210" t="s">
        <v>17</v>
      </c>
      <c r="AL13" s="163"/>
      <c r="AM13" s="210" t="s">
        <v>17</v>
      </c>
      <c r="AN13" s="210" t="s">
        <v>17</v>
      </c>
      <c r="AO13" s="210" t="s">
        <v>17</v>
      </c>
      <c r="AP13" s="163"/>
      <c r="AQ13" s="210" t="s">
        <v>17</v>
      </c>
      <c r="AR13" s="210" t="s">
        <v>17</v>
      </c>
      <c r="AS13" s="210" t="s">
        <v>17</v>
      </c>
      <c r="AT13" s="163"/>
      <c r="AU13" s="173">
        <f>+R13/(R13+R56)*100</f>
        <v>95.383547379382165</v>
      </c>
      <c r="AV13" s="173">
        <f t="shared" ref="AV13" si="1">+S13/(S13+S56)*100</f>
        <v>93.969144460028048</v>
      </c>
      <c r="AW13" s="173">
        <f t="shared" ref="AW13" si="2">+T13/(T13+T56)*100</f>
        <v>96.218603367375096</v>
      </c>
      <c r="AX13" s="163"/>
      <c r="AY13" s="173">
        <f>+V13/(V13+V56)*100</f>
        <v>95.832241153342068</v>
      </c>
      <c r="AZ13" s="173">
        <f t="shared" ref="AZ13" si="3">+W13/(W13+W56)*100</f>
        <v>94.070860448300792</v>
      </c>
      <c r="BA13" s="173">
        <f t="shared" ref="BA13" si="4">+X13/(X13+X56)*100</f>
        <v>96.83388157894737</v>
      </c>
      <c r="BB13" s="163"/>
      <c r="BC13" s="173">
        <f>+Z13/(Z13+Z56)*100</f>
        <v>97.306895531222253</v>
      </c>
      <c r="BD13" s="173">
        <f t="shared" ref="BD13" si="5">+AA13/(AA13+AA56)*100</f>
        <v>96.409807355516648</v>
      </c>
      <c r="BE13" s="173">
        <f t="shared" ref="BE13" si="6">+AB13/(AB13+AB56)*100</f>
        <v>97.764863656683048</v>
      </c>
      <c r="BF13" s="150"/>
      <c r="BG13" s="150"/>
      <c r="BH13" s="150"/>
      <c r="BI13" s="150"/>
    </row>
    <row r="14" spans="1:61" ht="15" customHeight="1" x14ac:dyDescent="0.25">
      <c r="A14" s="412"/>
      <c r="B14" s="428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E14" s="125"/>
      <c r="AF14" s="125"/>
      <c r="AG14" s="125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25"/>
      <c r="AV14" s="125"/>
      <c r="AW14" s="125"/>
      <c r="AX14" s="149"/>
      <c r="AY14" s="125"/>
      <c r="AZ14" s="125"/>
      <c r="BA14" s="125"/>
      <c r="BB14" s="149"/>
      <c r="BC14" s="125"/>
      <c r="BD14" s="125"/>
      <c r="BE14" s="125"/>
    </row>
    <row r="15" spans="1:61" ht="15" customHeight="1" thickBot="1" x14ac:dyDescent="0.25">
      <c r="A15" s="429" t="s">
        <v>79</v>
      </c>
      <c r="B15" s="430">
        <v>307</v>
      </c>
      <c r="C15" s="263">
        <v>117</v>
      </c>
      <c r="D15" s="263">
        <v>190</v>
      </c>
      <c r="E15" s="263"/>
      <c r="F15" s="227">
        <v>0</v>
      </c>
      <c r="G15" s="227">
        <v>0</v>
      </c>
      <c r="H15" s="227">
        <v>0</v>
      </c>
      <c r="I15" s="227"/>
      <c r="J15" s="227">
        <v>0</v>
      </c>
      <c r="K15" s="227">
        <v>0</v>
      </c>
      <c r="L15" s="227">
        <v>0</v>
      </c>
      <c r="M15" s="227"/>
      <c r="N15" s="227">
        <v>0</v>
      </c>
      <c r="O15" s="227">
        <v>0</v>
      </c>
      <c r="P15" s="227">
        <v>0</v>
      </c>
      <c r="Q15" s="263"/>
      <c r="R15" s="263">
        <v>116</v>
      </c>
      <c r="S15" s="263">
        <v>56</v>
      </c>
      <c r="T15" s="263">
        <v>60</v>
      </c>
      <c r="U15" s="263"/>
      <c r="V15" s="263">
        <v>98</v>
      </c>
      <c r="W15" s="263">
        <v>34</v>
      </c>
      <c r="X15" s="263">
        <v>64</v>
      </c>
      <c r="Y15" s="263"/>
      <c r="Z15" s="263">
        <v>93</v>
      </c>
      <c r="AA15" s="263">
        <v>27</v>
      </c>
      <c r="AB15" s="263">
        <v>66</v>
      </c>
      <c r="AD15" s="205" t="s">
        <v>79</v>
      </c>
      <c r="AE15" s="125">
        <f t="shared" ref="AE15:AE40" si="7">+B15/(B15+B58)*100</f>
        <v>99.675324675324674</v>
      </c>
      <c r="AF15" s="125">
        <f t="shared" ref="AF15:AF40" si="8">+C15/(C15+C58)*100</f>
        <v>100</v>
      </c>
      <c r="AG15" s="125">
        <f t="shared" ref="AG15:AG40" si="9">+D15/(D15+D58)*100</f>
        <v>99.476439790575924</v>
      </c>
      <c r="AH15" s="118"/>
      <c r="AI15" s="125" t="s">
        <v>17</v>
      </c>
      <c r="AJ15" s="125" t="s">
        <v>17</v>
      </c>
      <c r="AK15" s="125" t="s">
        <v>17</v>
      </c>
      <c r="AL15" s="118"/>
      <c r="AM15" s="125" t="s">
        <v>17</v>
      </c>
      <c r="AN15" s="125" t="s">
        <v>17</v>
      </c>
      <c r="AO15" s="125" t="s">
        <v>17</v>
      </c>
      <c r="AP15" s="118"/>
      <c r="AQ15" s="125" t="s">
        <v>17</v>
      </c>
      <c r="AR15" s="125" t="s">
        <v>17</v>
      </c>
      <c r="AS15" s="125" t="s">
        <v>17</v>
      </c>
      <c r="AT15" s="118"/>
      <c r="AU15" s="125">
        <f t="shared" ref="AU15:AU40" si="10">+R15/(R15+R58)*100</f>
        <v>99.145299145299148</v>
      </c>
      <c r="AV15" s="125">
        <f t="shared" ref="AV15:AV40" si="11">+S15/(S15+S58)*100</f>
        <v>100</v>
      </c>
      <c r="AW15" s="125">
        <f t="shared" ref="AW15:AW40" si="12">+T15/(T15+T58)*100</f>
        <v>98.360655737704917</v>
      </c>
      <c r="AX15" s="118"/>
      <c r="AY15" s="125">
        <f t="shared" ref="AY15:AY40" si="13">+V15/(V15+V58)*100</f>
        <v>100</v>
      </c>
      <c r="AZ15" s="125">
        <f t="shared" ref="AZ15:AZ40" si="14">+W15/(W15+W58)*100</f>
        <v>100</v>
      </c>
      <c r="BA15" s="125">
        <f t="shared" ref="BA15:BA40" si="15">+X15/(X15+X58)*100</f>
        <v>100</v>
      </c>
      <c r="BB15" s="118"/>
      <c r="BC15" s="125">
        <f t="shared" ref="BC15:BC40" si="16">+Z15/(Z15+Z58)*100</f>
        <v>100</v>
      </c>
      <c r="BD15" s="125">
        <f t="shared" ref="BD15:BD40" si="17">+AA15/(AA15+AA58)*100</f>
        <v>100</v>
      </c>
      <c r="BE15" s="125">
        <f t="shared" ref="BE15:BE40" si="18">+AB15/(AB15+AB58)*100</f>
        <v>100</v>
      </c>
    </row>
    <row r="16" spans="1:61" ht="15" customHeight="1" x14ac:dyDescent="0.2">
      <c r="A16" s="205" t="s">
        <v>80</v>
      </c>
      <c r="B16" s="263">
        <v>455</v>
      </c>
      <c r="C16" s="263">
        <v>130</v>
      </c>
      <c r="D16" s="263">
        <v>325</v>
      </c>
      <c r="E16" s="263"/>
      <c r="F16" s="227">
        <v>0</v>
      </c>
      <c r="G16" s="227">
        <v>0</v>
      </c>
      <c r="H16" s="227">
        <v>0</v>
      </c>
      <c r="I16" s="227"/>
      <c r="J16" s="227">
        <v>0</v>
      </c>
      <c r="K16" s="227">
        <v>0</v>
      </c>
      <c r="L16" s="227">
        <v>0</v>
      </c>
      <c r="M16" s="227"/>
      <c r="N16" s="227">
        <v>0</v>
      </c>
      <c r="O16" s="227">
        <v>0</v>
      </c>
      <c r="P16" s="227">
        <v>0</v>
      </c>
      <c r="Q16" s="263"/>
      <c r="R16" s="263">
        <v>193</v>
      </c>
      <c r="S16" s="263">
        <v>69</v>
      </c>
      <c r="T16" s="263">
        <v>124</v>
      </c>
      <c r="U16" s="263"/>
      <c r="V16" s="263">
        <v>132</v>
      </c>
      <c r="W16" s="263">
        <v>32</v>
      </c>
      <c r="X16" s="263">
        <v>100</v>
      </c>
      <c r="Y16" s="263"/>
      <c r="Z16" s="263">
        <v>130</v>
      </c>
      <c r="AA16" s="263">
        <v>29</v>
      </c>
      <c r="AB16" s="263">
        <v>101</v>
      </c>
      <c r="AD16" s="205" t="s">
        <v>80</v>
      </c>
      <c r="AE16" s="125">
        <f t="shared" si="7"/>
        <v>99.780701754385973</v>
      </c>
      <c r="AF16" s="125">
        <f t="shared" si="8"/>
        <v>99.236641221374043</v>
      </c>
      <c r="AG16" s="125">
        <f t="shared" si="9"/>
        <v>100</v>
      </c>
      <c r="AH16" s="118"/>
      <c r="AI16" s="125" t="s">
        <v>17</v>
      </c>
      <c r="AJ16" s="125" t="s">
        <v>17</v>
      </c>
      <c r="AK16" s="125" t="s">
        <v>17</v>
      </c>
      <c r="AL16" s="118"/>
      <c r="AM16" s="125" t="s">
        <v>17</v>
      </c>
      <c r="AN16" s="125" t="s">
        <v>17</v>
      </c>
      <c r="AO16" s="125" t="s">
        <v>17</v>
      </c>
      <c r="AP16" s="118"/>
      <c r="AQ16" s="125" t="s">
        <v>17</v>
      </c>
      <c r="AR16" s="125" t="s">
        <v>17</v>
      </c>
      <c r="AS16" s="125" t="s">
        <v>17</v>
      </c>
      <c r="AT16" s="118"/>
      <c r="AU16" s="125">
        <f t="shared" si="10"/>
        <v>100</v>
      </c>
      <c r="AV16" s="125">
        <f t="shared" si="11"/>
        <v>100</v>
      </c>
      <c r="AW16" s="125">
        <f t="shared" si="12"/>
        <v>100</v>
      </c>
      <c r="AX16" s="118"/>
      <c r="AY16" s="125">
        <f t="shared" si="13"/>
        <v>100</v>
      </c>
      <c r="AZ16" s="125">
        <f t="shared" si="14"/>
        <v>100</v>
      </c>
      <c r="BA16" s="125">
        <f t="shared" si="15"/>
        <v>100</v>
      </c>
      <c r="BB16" s="118"/>
      <c r="BC16" s="125">
        <f t="shared" si="16"/>
        <v>99.236641221374043</v>
      </c>
      <c r="BD16" s="125">
        <f t="shared" si="17"/>
        <v>96.666666666666671</v>
      </c>
      <c r="BE16" s="125">
        <f t="shared" si="18"/>
        <v>100</v>
      </c>
    </row>
    <row r="17" spans="1:57" ht="15" customHeight="1" x14ac:dyDescent="0.2">
      <c r="A17" s="205" t="s">
        <v>157</v>
      </c>
      <c r="B17" s="263">
        <v>241</v>
      </c>
      <c r="C17" s="263">
        <v>84</v>
      </c>
      <c r="D17" s="263">
        <v>157</v>
      </c>
      <c r="E17" s="263"/>
      <c r="F17" s="227">
        <v>0</v>
      </c>
      <c r="G17" s="227">
        <v>0</v>
      </c>
      <c r="H17" s="227">
        <v>0</v>
      </c>
      <c r="I17" s="227"/>
      <c r="J17" s="227">
        <v>0</v>
      </c>
      <c r="K17" s="227">
        <v>0</v>
      </c>
      <c r="L17" s="227">
        <v>0</v>
      </c>
      <c r="M17" s="227"/>
      <c r="N17" s="227">
        <v>0</v>
      </c>
      <c r="O17" s="227">
        <v>0</v>
      </c>
      <c r="P17" s="227">
        <v>0</v>
      </c>
      <c r="Q17" s="263"/>
      <c r="R17" s="263">
        <v>126</v>
      </c>
      <c r="S17" s="263">
        <v>42</v>
      </c>
      <c r="T17" s="263">
        <v>84</v>
      </c>
      <c r="U17" s="263"/>
      <c r="V17" s="263">
        <v>81</v>
      </c>
      <c r="W17" s="263">
        <v>31</v>
      </c>
      <c r="X17" s="263">
        <v>50</v>
      </c>
      <c r="Y17" s="263"/>
      <c r="Z17" s="263">
        <v>34</v>
      </c>
      <c r="AA17" s="263">
        <v>11</v>
      </c>
      <c r="AB17" s="263">
        <v>23</v>
      </c>
      <c r="AD17" s="205" t="s">
        <v>157</v>
      </c>
      <c r="AE17" s="125">
        <f t="shared" si="7"/>
        <v>94.509803921568619</v>
      </c>
      <c r="AF17" s="125">
        <f t="shared" si="8"/>
        <v>96.551724137931032</v>
      </c>
      <c r="AG17" s="125">
        <f t="shared" si="9"/>
        <v>93.452380952380949</v>
      </c>
      <c r="AH17" s="118"/>
      <c r="AI17" s="125" t="s">
        <v>17</v>
      </c>
      <c r="AJ17" s="125" t="s">
        <v>17</v>
      </c>
      <c r="AK17" s="125" t="s">
        <v>17</v>
      </c>
      <c r="AL17" s="118"/>
      <c r="AM17" s="125" t="s">
        <v>17</v>
      </c>
      <c r="AN17" s="125" t="s">
        <v>17</v>
      </c>
      <c r="AO17" s="125" t="s">
        <v>17</v>
      </c>
      <c r="AP17" s="118"/>
      <c r="AQ17" s="125" t="s">
        <v>17</v>
      </c>
      <c r="AR17" s="125" t="s">
        <v>17</v>
      </c>
      <c r="AS17" s="125" t="s">
        <v>17</v>
      </c>
      <c r="AT17" s="118"/>
      <c r="AU17" s="125">
        <f t="shared" si="10"/>
        <v>98.4375</v>
      </c>
      <c r="AV17" s="125">
        <f t="shared" si="11"/>
        <v>97.674418604651152</v>
      </c>
      <c r="AW17" s="125">
        <f t="shared" si="12"/>
        <v>98.82352941176471</v>
      </c>
      <c r="AX17" s="118"/>
      <c r="AY17" s="125">
        <f t="shared" si="13"/>
        <v>90</v>
      </c>
      <c r="AZ17" s="125">
        <f t="shared" si="14"/>
        <v>96.875</v>
      </c>
      <c r="BA17" s="125">
        <f t="shared" si="15"/>
        <v>86.206896551724128</v>
      </c>
      <c r="BB17" s="118"/>
      <c r="BC17" s="125">
        <f t="shared" si="16"/>
        <v>91.891891891891902</v>
      </c>
      <c r="BD17" s="125">
        <f t="shared" si="17"/>
        <v>91.666666666666657</v>
      </c>
      <c r="BE17" s="125">
        <f t="shared" si="18"/>
        <v>92</v>
      </c>
    </row>
    <row r="18" spans="1:57" ht="15" customHeight="1" x14ac:dyDescent="0.2">
      <c r="A18" s="205" t="s">
        <v>82</v>
      </c>
      <c r="B18" s="263">
        <v>1021</v>
      </c>
      <c r="C18" s="263">
        <v>376</v>
      </c>
      <c r="D18" s="263">
        <v>645</v>
      </c>
      <c r="E18" s="263"/>
      <c r="F18" s="227">
        <v>0</v>
      </c>
      <c r="G18" s="227">
        <v>0</v>
      </c>
      <c r="H18" s="227">
        <v>0</v>
      </c>
      <c r="I18" s="227"/>
      <c r="J18" s="227">
        <v>0</v>
      </c>
      <c r="K18" s="227">
        <v>0</v>
      </c>
      <c r="L18" s="227">
        <v>0</v>
      </c>
      <c r="M18" s="227"/>
      <c r="N18" s="227">
        <v>0</v>
      </c>
      <c r="O18" s="227">
        <v>0</v>
      </c>
      <c r="P18" s="227">
        <v>0</v>
      </c>
      <c r="Q18" s="263"/>
      <c r="R18" s="263">
        <v>445</v>
      </c>
      <c r="S18" s="263">
        <v>168</v>
      </c>
      <c r="T18" s="263">
        <v>277</v>
      </c>
      <c r="U18" s="263"/>
      <c r="V18" s="263">
        <v>271</v>
      </c>
      <c r="W18" s="263">
        <v>104</v>
      </c>
      <c r="X18" s="263">
        <v>167</v>
      </c>
      <c r="Y18" s="263"/>
      <c r="Z18" s="263">
        <v>305</v>
      </c>
      <c r="AA18" s="263">
        <v>104</v>
      </c>
      <c r="AB18" s="263">
        <v>201</v>
      </c>
      <c r="AD18" s="205" t="s">
        <v>82</v>
      </c>
      <c r="AE18" s="125">
        <f t="shared" si="7"/>
        <v>94.624652455977753</v>
      </c>
      <c r="AF18" s="125">
        <f t="shared" si="8"/>
        <v>94.472361809045225</v>
      </c>
      <c r="AG18" s="125">
        <f t="shared" si="9"/>
        <v>94.713656387665196</v>
      </c>
      <c r="AH18" s="118"/>
      <c r="AI18" s="125" t="s">
        <v>17</v>
      </c>
      <c r="AJ18" s="125" t="s">
        <v>17</v>
      </c>
      <c r="AK18" s="125" t="s">
        <v>17</v>
      </c>
      <c r="AL18" s="118"/>
      <c r="AM18" s="125" t="s">
        <v>17</v>
      </c>
      <c r="AN18" s="125" t="s">
        <v>17</v>
      </c>
      <c r="AO18" s="125" t="s">
        <v>17</v>
      </c>
      <c r="AP18" s="118"/>
      <c r="AQ18" s="125" t="s">
        <v>17</v>
      </c>
      <c r="AR18" s="125" t="s">
        <v>17</v>
      </c>
      <c r="AS18" s="125" t="s">
        <v>17</v>
      </c>
      <c r="AT18" s="118"/>
      <c r="AU18" s="125">
        <f t="shared" si="10"/>
        <v>93.29140461215934</v>
      </c>
      <c r="AV18" s="125">
        <f t="shared" si="11"/>
        <v>92.817679558011051</v>
      </c>
      <c r="AW18" s="125">
        <f t="shared" si="12"/>
        <v>93.581081081081081</v>
      </c>
      <c r="AX18" s="118"/>
      <c r="AY18" s="125">
        <f t="shared" si="13"/>
        <v>94.42508710801394</v>
      </c>
      <c r="AZ18" s="125">
        <f t="shared" si="14"/>
        <v>95.412844036697251</v>
      </c>
      <c r="BA18" s="125">
        <f t="shared" si="15"/>
        <v>93.82022471910112</v>
      </c>
      <c r="BB18" s="118"/>
      <c r="BC18" s="125">
        <f t="shared" si="16"/>
        <v>96.825396825396822</v>
      </c>
      <c r="BD18" s="125">
        <f t="shared" si="17"/>
        <v>96.296296296296291</v>
      </c>
      <c r="BE18" s="125">
        <f t="shared" si="18"/>
        <v>97.101449275362313</v>
      </c>
    </row>
    <row r="19" spans="1:57" ht="15" customHeight="1" x14ac:dyDescent="0.2">
      <c r="A19" s="205" t="s">
        <v>83</v>
      </c>
      <c r="B19" s="263">
        <v>198</v>
      </c>
      <c r="C19" s="263">
        <v>68</v>
      </c>
      <c r="D19" s="263">
        <v>130</v>
      </c>
      <c r="E19" s="263"/>
      <c r="F19" s="227">
        <v>0</v>
      </c>
      <c r="G19" s="227">
        <v>0</v>
      </c>
      <c r="H19" s="227">
        <v>0</v>
      </c>
      <c r="I19" s="227"/>
      <c r="J19" s="227">
        <v>0</v>
      </c>
      <c r="K19" s="227">
        <v>0</v>
      </c>
      <c r="L19" s="227">
        <v>0</v>
      </c>
      <c r="M19" s="227"/>
      <c r="N19" s="227">
        <v>0</v>
      </c>
      <c r="O19" s="227">
        <v>0</v>
      </c>
      <c r="P19" s="227">
        <v>0</v>
      </c>
      <c r="Q19" s="263"/>
      <c r="R19" s="263">
        <v>97</v>
      </c>
      <c r="S19" s="263">
        <v>34</v>
      </c>
      <c r="T19" s="263">
        <v>63</v>
      </c>
      <c r="U19" s="263"/>
      <c r="V19" s="263">
        <v>57</v>
      </c>
      <c r="W19" s="263">
        <v>17</v>
      </c>
      <c r="X19" s="263">
        <v>40</v>
      </c>
      <c r="Y19" s="263"/>
      <c r="Z19" s="263">
        <v>44</v>
      </c>
      <c r="AA19" s="263">
        <v>17</v>
      </c>
      <c r="AB19" s="263">
        <v>27</v>
      </c>
      <c r="AD19" s="205" t="s">
        <v>83</v>
      </c>
      <c r="AE19" s="125">
        <f t="shared" si="7"/>
        <v>97.536945812807886</v>
      </c>
      <c r="AF19" s="125">
        <f t="shared" si="8"/>
        <v>95.774647887323937</v>
      </c>
      <c r="AG19" s="125">
        <f t="shared" si="9"/>
        <v>98.484848484848484</v>
      </c>
      <c r="AH19" s="118"/>
      <c r="AI19" s="125" t="s">
        <v>17</v>
      </c>
      <c r="AJ19" s="125" t="s">
        <v>17</v>
      </c>
      <c r="AK19" s="125" t="s">
        <v>17</v>
      </c>
      <c r="AL19" s="118"/>
      <c r="AM19" s="125" t="s">
        <v>17</v>
      </c>
      <c r="AN19" s="125" t="s">
        <v>17</v>
      </c>
      <c r="AO19" s="125" t="s">
        <v>17</v>
      </c>
      <c r="AP19" s="118"/>
      <c r="AQ19" s="125" t="s">
        <v>17</v>
      </c>
      <c r="AR19" s="125" t="s">
        <v>17</v>
      </c>
      <c r="AS19" s="125" t="s">
        <v>17</v>
      </c>
      <c r="AT19" s="118"/>
      <c r="AU19" s="125">
        <f t="shared" si="10"/>
        <v>97.979797979797979</v>
      </c>
      <c r="AV19" s="125">
        <f t="shared" si="11"/>
        <v>94.444444444444443</v>
      </c>
      <c r="AW19" s="125">
        <f t="shared" si="12"/>
        <v>100</v>
      </c>
      <c r="AX19" s="118"/>
      <c r="AY19" s="125">
        <f t="shared" si="13"/>
        <v>95</v>
      </c>
      <c r="AZ19" s="125">
        <f t="shared" si="14"/>
        <v>94.444444444444443</v>
      </c>
      <c r="BA19" s="125">
        <f t="shared" si="15"/>
        <v>95.238095238095227</v>
      </c>
      <c r="BB19" s="118"/>
      <c r="BC19" s="125">
        <f t="shared" si="16"/>
        <v>100</v>
      </c>
      <c r="BD19" s="125">
        <f t="shared" si="17"/>
        <v>100</v>
      </c>
      <c r="BE19" s="125">
        <f t="shared" si="18"/>
        <v>100</v>
      </c>
    </row>
    <row r="20" spans="1:57" ht="15" customHeight="1" x14ac:dyDescent="0.2">
      <c r="A20" s="205" t="s">
        <v>84</v>
      </c>
      <c r="B20" s="263">
        <v>561</v>
      </c>
      <c r="C20" s="263">
        <v>207</v>
      </c>
      <c r="D20" s="263">
        <v>354</v>
      </c>
      <c r="E20" s="263"/>
      <c r="F20" s="227">
        <v>0</v>
      </c>
      <c r="G20" s="227">
        <v>0</v>
      </c>
      <c r="H20" s="227">
        <v>0</v>
      </c>
      <c r="I20" s="227"/>
      <c r="J20" s="227">
        <v>0</v>
      </c>
      <c r="K20" s="227">
        <v>0</v>
      </c>
      <c r="L20" s="227">
        <v>0</v>
      </c>
      <c r="M20" s="227"/>
      <c r="N20" s="227">
        <v>0</v>
      </c>
      <c r="O20" s="227">
        <v>0</v>
      </c>
      <c r="P20" s="227">
        <v>0</v>
      </c>
      <c r="Q20" s="263"/>
      <c r="R20" s="263">
        <v>348</v>
      </c>
      <c r="S20" s="263">
        <v>138</v>
      </c>
      <c r="T20" s="263">
        <v>210</v>
      </c>
      <c r="U20" s="263"/>
      <c r="V20" s="263">
        <v>93</v>
      </c>
      <c r="W20" s="263">
        <v>29</v>
      </c>
      <c r="X20" s="263">
        <v>64</v>
      </c>
      <c r="Y20" s="263"/>
      <c r="Z20" s="263">
        <v>120</v>
      </c>
      <c r="AA20" s="263">
        <v>40</v>
      </c>
      <c r="AB20" s="263">
        <v>80</v>
      </c>
      <c r="AD20" s="205" t="s">
        <v>84</v>
      </c>
      <c r="AE20" s="125">
        <f t="shared" si="7"/>
        <v>98.421052631578945</v>
      </c>
      <c r="AF20" s="125">
        <f t="shared" si="8"/>
        <v>96.279069767441854</v>
      </c>
      <c r="AG20" s="125">
        <f t="shared" si="9"/>
        <v>99.718309859154928</v>
      </c>
      <c r="AH20" s="118"/>
      <c r="AI20" s="125" t="s">
        <v>17</v>
      </c>
      <c r="AJ20" s="125" t="s">
        <v>17</v>
      </c>
      <c r="AK20" s="125" t="s">
        <v>17</v>
      </c>
      <c r="AL20" s="118"/>
      <c r="AM20" s="125" t="s">
        <v>17</v>
      </c>
      <c r="AN20" s="125" t="s">
        <v>17</v>
      </c>
      <c r="AO20" s="125" t="s">
        <v>17</v>
      </c>
      <c r="AP20" s="118"/>
      <c r="AQ20" s="125" t="s">
        <v>17</v>
      </c>
      <c r="AR20" s="125" t="s">
        <v>17</v>
      </c>
      <c r="AS20" s="125" t="s">
        <v>17</v>
      </c>
      <c r="AT20" s="118"/>
      <c r="AU20" s="125">
        <f t="shared" si="10"/>
        <v>98.028169014084511</v>
      </c>
      <c r="AV20" s="125">
        <f t="shared" si="11"/>
        <v>95.172413793103445</v>
      </c>
      <c r="AW20" s="125">
        <f t="shared" si="12"/>
        <v>100</v>
      </c>
      <c r="AX20" s="118"/>
      <c r="AY20" s="125">
        <f t="shared" si="13"/>
        <v>100</v>
      </c>
      <c r="AZ20" s="125">
        <f t="shared" si="14"/>
        <v>100</v>
      </c>
      <c r="BA20" s="125">
        <f t="shared" si="15"/>
        <v>100</v>
      </c>
      <c r="BB20" s="118"/>
      <c r="BC20" s="125">
        <f t="shared" si="16"/>
        <v>98.360655737704917</v>
      </c>
      <c r="BD20" s="125">
        <f t="shared" si="17"/>
        <v>97.560975609756099</v>
      </c>
      <c r="BE20" s="125">
        <f t="shared" si="18"/>
        <v>98.76543209876543</v>
      </c>
    </row>
    <row r="21" spans="1:57" ht="15" customHeight="1" x14ac:dyDescent="0.2">
      <c r="A21" s="205" t="s">
        <v>85</v>
      </c>
      <c r="B21" s="263">
        <v>225</v>
      </c>
      <c r="C21" s="263">
        <v>76</v>
      </c>
      <c r="D21" s="263">
        <v>149</v>
      </c>
      <c r="E21" s="263"/>
      <c r="F21" s="227">
        <v>0</v>
      </c>
      <c r="G21" s="227">
        <v>0</v>
      </c>
      <c r="H21" s="227">
        <v>0</v>
      </c>
      <c r="I21" s="227"/>
      <c r="J21" s="227">
        <v>0</v>
      </c>
      <c r="K21" s="227">
        <v>0</v>
      </c>
      <c r="L21" s="227">
        <v>0</v>
      </c>
      <c r="M21" s="227"/>
      <c r="N21" s="227">
        <v>0</v>
      </c>
      <c r="O21" s="227">
        <v>0</v>
      </c>
      <c r="P21" s="227">
        <v>0</v>
      </c>
      <c r="Q21" s="263"/>
      <c r="R21" s="263">
        <v>101</v>
      </c>
      <c r="S21" s="263">
        <v>32</v>
      </c>
      <c r="T21" s="263">
        <v>69</v>
      </c>
      <c r="U21" s="263"/>
      <c r="V21" s="263">
        <v>56</v>
      </c>
      <c r="W21" s="263">
        <v>23</v>
      </c>
      <c r="X21" s="263">
        <v>33</v>
      </c>
      <c r="Y21" s="263"/>
      <c r="Z21" s="263">
        <v>68</v>
      </c>
      <c r="AA21" s="263">
        <v>21</v>
      </c>
      <c r="AB21" s="263">
        <v>47</v>
      </c>
      <c r="AD21" s="205" t="s">
        <v>85</v>
      </c>
      <c r="AE21" s="125">
        <f t="shared" si="7"/>
        <v>99.557522123893804</v>
      </c>
      <c r="AF21" s="125">
        <f t="shared" si="8"/>
        <v>100</v>
      </c>
      <c r="AG21" s="125">
        <f t="shared" si="9"/>
        <v>99.333333333333329</v>
      </c>
      <c r="AH21" s="118"/>
      <c r="AI21" s="125" t="s">
        <v>17</v>
      </c>
      <c r="AJ21" s="125" t="s">
        <v>17</v>
      </c>
      <c r="AK21" s="125" t="s">
        <v>17</v>
      </c>
      <c r="AL21" s="118"/>
      <c r="AM21" s="125" t="s">
        <v>17</v>
      </c>
      <c r="AN21" s="125" t="s">
        <v>17</v>
      </c>
      <c r="AO21" s="125" t="s">
        <v>17</v>
      </c>
      <c r="AP21" s="118"/>
      <c r="AQ21" s="125" t="s">
        <v>17</v>
      </c>
      <c r="AR21" s="125" t="s">
        <v>17</v>
      </c>
      <c r="AS21" s="125" t="s">
        <v>17</v>
      </c>
      <c r="AT21" s="118"/>
      <c r="AU21" s="125">
        <f t="shared" si="10"/>
        <v>99.019607843137265</v>
      </c>
      <c r="AV21" s="125">
        <f t="shared" si="11"/>
        <v>100</v>
      </c>
      <c r="AW21" s="125">
        <f t="shared" si="12"/>
        <v>98.571428571428584</v>
      </c>
      <c r="AX21" s="118"/>
      <c r="AY21" s="125">
        <f t="shared" si="13"/>
        <v>100</v>
      </c>
      <c r="AZ21" s="125">
        <f t="shared" si="14"/>
        <v>100</v>
      </c>
      <c r="BA21" s="125">
        <f t="shared" si="15"/>
        <v>100</v>
      </c>
      <c r="BB21" s="118"/>
      <c r="BC21" s="125">
        <f t="shared" si="16"/>
        <v>100</v>
      </c>
      <c r="BD21" s="125">
        <f t="shared" si="17"/>
        <v>100</v>
      </c>
      <c r="BE21" s="125">
        <f t="shared" si="18"/>
        <v>100</v>
      </c>
    </row>
    <row r="22" spans="1:57" ht="15" customHeight="1" x14ac:dyDescent="0.2">
      <c r="A22" s="205" t="s">
        <v>86</v>
      </c>
      <c r="B22" s="263">
        <v>1471</v>
      </c>
      <c r="C22" s="263">
        <v>682</v>
      </c>
      <c r="D22" s="263">
        <v>789</v>
      </c>
      <c r="E22" s="263"/>
      <c r="F22" s="227">
        <v>0</v>
      </c>
      <c r="G22" s="227">
        <v>0</v>
      </c>
      <c r="H22" s="227">
        <v>0</v>
      </c>
      <c r="I22" s="227"/>
      <c r="J22" s="227">
        <v>0</v>
      </c>
      <c r="K22" s="227">
        <v>0</v>
      </c>
      <c r="L22" s="227">
        <v>0</v>
      </c>
      <c r="M22" s="227"/>
      <c r="N22" s="227">
        <v>0</v>
      </c>
      <c r="O22" s="227">
        <v>0</v>
      </c>
      <c r="P22" s="227">
        <v>0</v>
      </c>
      <c r="Q22" s="263"/>
      <c r="R22" s="263">
        <v>606</v>
      </c>
      <c r="S22" s="263">
        <v>287</v>
      </c>
      <c r="T22" s="263">
        <v>319</v>
      </c>
      <c r="U22" s="263"/>
      <c r="V22" s="263">
        <v>535</v>
      </c>
      <c r="W22" s="263">
        <v>246</v>
      </c>
      <c r="X22" s="263">
        <v>289</v>
      </c>
      <c r="Y22" s="263"/>
      <c r="Z22" s="263">
        <v>330</v>
      </c>
      <c r="AA22" s="263">
        <v>149</v>
      </c>
      <c r="AB22" s="263">
        <v>181</v>
      </c>
      <c r="AD22" s="205" t="s">
        <v>86</v>
      </c>
      <c r="AE22" s="125">
        <f t="shared" si="7"/>
        <v>96.522309711286098</v>
      </c>
      <c r="AF22" s="125">
        <f t="shared" si="8"/>
        <v>95.652173913043484</v>
      </c>
      <c r="AG22" s="125">
        <f t="shared" si="9"/>
        <v>97.287299630086309</v>
      </c>
      <c r="AH22" s="118"/>
      <c r="AI22" s="125" t="s">
        <v>17</v>
      </c>
      <c r="AJ22" s="125" t="s">
        <v>17</v>
      </c>
      <c r="AK22" s="125" t="s">
        <v>17</v>
      </c>
      <c r="AL22" s="118"/>
      <c r="AM22" s="125" t="s">
        <v>17</v>
      </c>
      <c r="AN22" s="125" t="s">
        <v>17</v>
      </c>
      <c r="AO22" s="125" t="s">
        <v>17</v>
      </c>
      <c r="AP22" s="118"/>
      <c r="AQ22" s="125" t="s">
        <v>17</v>
      </c>
      <c r="AR22" s="125" t="s">
        <v>17</v>
      </c>
      <c r="AS22" s="125" t="s">
        <v>17</v>
      </c>
      <c r="AT22" s="118"/>
      <c r="AU22" s="125">
        <f t="shared" si="10"/>
        <v>94.835680751173712</v>
      </c>
      <c r="AV22" s="125">
        <f t="shared" si="11"/>
        <v>94.098360655737707</v>
      </c>
      <c r="AW22" s="125">
        <f t="shared" si="12"/>
        <v>95.508982035928142</v>
      </c>
      <c r="AX22" s="118"/>
      <c r="AY22" s="125">
        <f t="shared" si="13"/>
        <v>96.920289855072468</v>
      </c>
      <c r="AZ22" s="125">
        <f t="shared" si="14"/>
        <v>96.09375</v>
      </c>
      <c r="BA22" s="125">
        <f t="shared" si="15"/>
        <v>97.63513513513513</v>
      </c>
      <c r="BB22" s="118"/>
      <c r="BC22" s="125">
        <f t="shared" si="16"/>
        <v>99.099099099099092</v>
      </c>
      <c r="BD22" s="125">
        <f t="shared" si="17"/>
        <v>98.026315789473685</v>
      </c>
      <c r="BE22" s="125">
        <f t="shared" si="18"/>
        <v>100</v>
      </c>
    </row>
    <row r="23" spans="1:57" ht="15" customHeight="1" x14ac:dyDescent="0.2">
      <c r="A23" s="205" t="s">
        <v>87</v>
      </c>
      <c r="B23" s="263">
        <v>451</v>
      </c>
      <c r="C23" s="263">
        <v>180</v>
      </c>
      <c r="D23" s="263">
        <v>271</v>
      </c>
      <c r="E23" s="263"/>
      <c r="F23" s="227">
        <v>0</v>
      </c>
      <c r="G23" s="227">
        <v>0</v>
      </c>
      <c r="H23" s="227">
        <v>0</v>
      </c>
      <c r="I23" s="227"/>
      <c r="J23" s="227">
        <v>0</v>
      </c>
      <c r="K23" s="227">
        <v>0</v>
      </c>
      <c r="L23" s="227">
        <v>0</v>
      </c>
      <c r="M23" s="227"/>
      <c r="N23" s="227">
        <v>0</v>
      </c>
      <c r="O23" s="227">
        <v>0</v>
      </c>
      <c r="P23" s="227">
        <v>0</v>
      </c>
      <c r="Q23" s="263"/>
      <c r="R23" s="263">
        <v>207</v>
      </c>
      <c r="S23" s="263">
        <v>95</v>
      </c>
      <c r="T23" s="263">
        <v>112</v>
      </c>
      <c r="U23" s="263"/>
      <c r="V23" s="263">
        <v>132</v>
      </c>
      <c r="W23" s="263">
        <v>49</v>
      </c>
      <c r="X23" s="263">
        <v>83</v>
      </c>
      <c r="Y23" s="263"/>
      <c r="Z23" s="263">
        <v>112</v>
      </c>
      <c r="AA23" s="263">
        <v>36</v>
      </c>
      <c r="AB23" s="263">
        <v>76</v>
      </c>
      <c r="AD23" s="205" t="s">
        <v>87</v>
      </c>
      <c r="AE23" s="125">
        <f t="shared" si="7"/>
        <v>99.558498896247244</v>
      </c>
      <c r="AF23" s="125">
        <f t="shared" si="8"/>
        <v>99.447513812154696</v>
      </c>
      <c r="AG23" s="125">
        <f t="shared" si="9"/>
        <v>99.632352941176478</v>
      </c>
      <c r="AH23" s="118"/>
      <c r="AI23" s="125" t="s">
        <v>17</v>
      </c>
      <c r="AJ23" s="125" t="s">
        <v>17</v>
      </c>
      <c r="AK23" s="125" t="s">
        <v>17</v>
      </c>
      <c r="AL23" s="118"/>
      <c r="AM23" s="125" t="s">
        <v>17</v>
      </c>
      <c r="AN23" s="125" t="s">
        <v>17</v>
      </c>
      <c r="AO23" s="125" t="s">
        <v>17</v>
      </c>
      <c r="AP23" s="118"/>
      <c r="AQ23" s="125" t="s">
        <v>17</v>
      </c>
      <c r="AR23" s="125" t="s">
        <v>17</v>
      </c>
      <c r="AS23" s="125" t="s">
        <v>17</v>
      </c>
      <c r="AT23" s="118"/>
      <c r="AU23" s="125">
        <f t="shared" si="10"/>
        <v>99.043062200956939</v>
      </c>
      <c r="AV23" s="125">
        <f t="shared" si="11"/>
        <v>98.958333333333343</v>
      </c>
      <c r="AW23" s="125">
        <f t="shared" si="12"/>
        <v>99.115044247787608</v>
      </c>
      <c r="AX23" s="118"/>
      <c r="AY23" s="125">
        <f t="shared" si="13"/>
        <v>100</v>
      </c>
      <c r="AZ23" s="125">
        <f t="shared" si="14"/>
        <v>100</v>
      </c>
      <c r="BA23" s="125">
        <f t="shared" si="15"/>
        <v>100</v>
      </c>
      <c r="BB23" s="118"/>
      <c r="BC23" s="125">
        <f t="shared" si="16"/>
        <v>100</v>
      </c>
      <c r="BD23" s="125">
        <f t="shared" si="17"/>
        <v>100</v>
      </c>
      <c r="BE23" s="125">
        <f t="shared" si="18"/>
        <v>100</v>
      </c>
    </row>
    <row r="24" spans="1:57" ht="15" customHeight="1" x14ac:dyDescent="0.2">
      <c r="A24" s="205" t="s">
        <v>88</v>
      </c>
      <c r="B24" s="263">
        <v>800</v>
      </c>
      <c r="C24" s="263">
        <v>207</v>
      </c>
      <c r="D24" s="263">
        <v>593</v>
      </c>
      <c r="E24" s="263"/>
      <c r="F24" s="227">
        <v>0</v>
      </c>
      <c r="G24" s="227">
        <v>0</v>
      </c>
      <c r="H24" s="227">
        <v>0</v>
      </c>
      <c r="I24" s="227"/>
      <c r="J24" s="227">
        <v>0</v>
      </c>
      <c r="K24" s="227">
        <v>0</v>
      </c>
      <c r="L24" s="227">
        <v>0</v>
      </c>
      <c r="M24" s="227"/>
      <c r="N24" s="227">
        <v>0</v>
      </c>
      <c r="O24" s="227">
        <v>0</v>
      </c>
      <c r="P24" s="227">
        <v>0</v>
      </c>
      <c r="Q24" s="263"/>
      <c r="R24" s="263">
        <v>322</v>
      </c>
      <c r="S24" s="263">
        <v>71</v>
      </c>
      <c r="T24" s="263">
        <v>251</v>
      </c>
      <c r="U24" s="263"/>
      <c r="V24" s="263">
        <v>279</v>
      </c>
      <c r="W24" s="263">
        <v>84</v>
      </c>
      <c r="X24" s="263">
        <v>195</v>
      </c>
      <c r="Y24" s="263"/>
      <c r="Z24" s="263">
        <v>199</v>
      </c>
      <c r="AA24" s="263">
        <v>52</v>
      </c>
      <c r="AB24" s="263">
        <v>147</v>
      </c>
      <c r="AD24" s="205" t="s">
        <v>88</v>
      </c>
      <c r="AE24" s="125">
        <f t="shared" si="7"/>
        <v>95.01187648456056</v>
      </c>
      <c r="AF24" s="125">
        <f t="shared" si="8"/>
        <v>94.090909090909093</v>
      </c>
      <c r="AG24" s="125">
        <f t="shared" si="9"/>
        <v>95.337620578778143</v>
      </c>
      <c r="AH24" s="118"/>
      <c r="AI24" s="125" t="s">
        <v>17</v>
      </c>
      <c r="AJ24" s="125" t="s">
        <v>17</v>
      </c>
      <c r="AK24" s="125" t="s">
        <v>17</v>
      </c>
      <c r="AL24" s="118"/>
      <c r="AM24" s="125" t="s">
        <v>17</v>
      </c>
      <c r="AN24" s="125" t="s">
        <v>17</v>
      </c>
      <c r="AO24" s="125" t="s">
        <v>17</v>
      </c>
      <c r="AP24" s="118"/>
      <c r="AQ24" s="125" t="s">
        <v>17</v>
      </c>
      <c r="AR24" s="125" t="s">
        <v>17</v>
      </c>
      <c r="AS24" s="125" t="s">
        <v>17</v>
      </c>
      <c r="AT24" s="118"/>
      <c r="AU24" s="125">
        <f t="shared" si="10"/>
        <v>97.280966767371595</v>
      </c>
      <c r="AV24" s="125">
        <f t="shared" si="11"/>
        <v>93.421052631578945</v>
      </c>
      <c r="AW24" s="125">
        <f t="shared" si="12"/>
        <v>98.431372549019599</v>
      </c>
      <c r="AX24" s="118"/>
      <c r="AY24" s="125">
        <f t="shared" si="13"/>
        <v>95.547945205479451</v>
      </c>
      <c r="AZ24" s="125">
        <f t="shared" si="14"/>
        <v>94.382022471910105</v>
      </c>
      <c r="BA24" s="125">
        <f t="shared" si="15"/>
        <v>96.059113300492612</v>
      </c>
      <c r="BB24" s="118"/>
      <c r="BC24" s="125">
        <f t="shared" si="16"/>
        <v>90.867579908675793</v>
      </c>
      <c r="BD24" s="125">
        <f t="shared" si="17"/>
        <v>94.545454545454547</v>
      </c>
      <c r="BE24" s="125">
        <f t="shared" si="18"/>
        <v>89.634146341463421</v>
      </c>
    </row>
    <row r="25" spans="1:57" ht="15" customHeight="1" x14ac:dyDescent="0.2">
      <c r="A25" s="205" t="s">
        <v>156</v>
      </c>
      <c r="B25" s="263">
        <v>192</v>
      </c>
      <c r="C25" s="263">
        <v>59</v>
      </c>
      <c r="D25" s="263">
        <v>133</v>
      </c>
      <c r="E25" s="263"/>
      <c r="F25" s="227">
        <v>0</v>
      </c>
      <c r="G25" s="227">
        <v>0</v>
      </c>
      <c r="H25" s="227">
        <v>0</v>
      </c>
      <c r="I25" s="227"/>
      <c r="J25" s="227">
        <v>0</v>
      </c>
      <c r="K25" s="227">
        <v>0</v>
      </c>
      <c r="L25" s="227">
        <v>0</v>
      </c>
      <c r="M25" s="227"/>
      <c r="N25" s="227">
        <v>0</v>
      </c>
      <c r="O25" s="227">
        <v>0</v>
      </c>
      <c r="P25" s="227">
        <v>0</v>
      </c>
      <c r="Q25" s="263"/>
      <c r="R25" s="263">
        <v>56</v>
      </c>
      <c r="S25" s="263">
        <v>21</v>
      </c>
      <c r="T25" s="263">
        <v>35</v>
      </c>
      <c r="U25" s="263"/>
      <c r="V25" s="263">
        <v>79</v>
      </c>
      <c r="W25" s="263">
        <v>24</v>
      </c>
      <c r="X25" s="263">
        <v>55</v>
      </c>
      <c r="Y25" s="263"/>
      <c r="Z25" s="263">
        <v>57</v>
      </c>
      <c r="AA25" s="263">
        <v>14</v>
      </c>
      <c r="AB25" s="263">
        <v>43</v>
      </c>
      <c r="AD25" s="205" t="s">
        <v>156</v>
      </c>
      <c r="AE25" s="125">
        <f t="shared" si="7"/>
        <v>98.969072164948457</v>
      </c>
      <c r="AF25" s="125">
        <f t="shared" si="8"/>
        <v>100</v>
      </c>
      <c r="AG25" s="125">
        <f t="shared" si="9"/>
        <v>98.518518518518519</v>
      </c>
      <c r="AH25" s="118"/>
      <c r="AI25" s="125" t="s">
        <v>17</v>
      </c>
      <c r="AJ25" s="125" t="s">
        <v>17</v>
      </c>
      <c r="AK25" s="125" t="s">
        <v>17</v>
      </c>
      <c r="AL25" s="118"/>
      <c r="AM25" s="125" t="s">
        <v>17</v>
      </c>
      <c r="AN25" s="125" t="s">
        <v>17</v>
      </c>
      <c r="AO25" s="125" t="s">
        <v>17</v>
      </c>
      <c r="AP25" s="118"/>
      <c r="AQ25" s="125" t="s">
        <v>17</v>
      </c>
      <c r="AR25" s="125" t="s">
        <v>17</v>
      </c>
      <c r="AS25" s="125" t="s">
        <v>17</v>
      </c>
      <c r="AT25" s="118"/>
      <c r="AU25" s="125">
        <f t="shared" si="10"/>
        <v>100</v>
      </c>
      <c r="AV25" s="125">
        <f t="shared" si="11"/>
        <v>100</v>
      </c>
      <c r="AW25" s="125">
        <f t="shared" si="12"/>
        <v>100</v>
      </c>
      <c r="AX25" s="118"/>
      <c r="AY25" s="125">
        <f t="shared" si="13"/>
        <v>100</v>
      </c>
      <c r="AZ25" s="125">
        <f t="shared" si="14"/>
        <v>100</v>
      </c>
      <c r="BA25" s="125">
        <f t="shared" si="15"/>
        <v>100</v>
      </c>
      <c r="BB25" s="118"/>
      <c r="BC25" s="125">
        <f t="shared" si="16"/>
        <v>96.610169491525426</v>
      </c>
      <c r="BD25" s="125">
        <f t="shared" si="17"/>
        <v>100</v>
      </c>
      <c r="BE25" s="125">
        <f t="shared" si="18"/>
        <v>95.555555555555557</v>
      </c>
    </row>
    <row r="26" spans="1:57" ht="15" customHeight="1" x14ac:dyDescent="0.2">
      <c r="A26" s="205" t="s">
        <v>90</v>
      </c>
      <c r="B26" s="263">
        <v>1138</v>
      </c>
      <c r="C26" s="263">
        <v>515</v>
      </c>
      <c r="D26" s="263">
        <v>623</v>
      </c>
      <c r="E26" s="263"/>
      <c r="F26" s="227">
        <v>0</v>
      </c>
      <c r="G26" s="227">
        <v>0</v>
      </c>
      <c r="H26" s="227">
        <v>0</v>
      </c>
      <c r="I26" s="227"/>
      <c r="J26" s="227">
        <v>0</v>
      </c>
      <c r="K26" s="227">
        <v>0</v>
      </c>
      <c r="L26" s="227">
        <v>0</v>
      </c>
      <c r="M26" s="227"/>
      <c r="N26" s="227">
        <v>0</v>
      </c>
      <c r="O26" s="227">
        <v>0</v>
      </c>
      <c r="P26" s="227">
        <v>0</v>
      </c>
      <c r="Q26" s="263"/>
      <c r="R26" s="263">
        <v>490</v>
      </c>
      <c r="S26" s="263">
        <v>207</v>
      </c>
      <c r="T26" s="263">
        <v>283</v>
      </c>
      <c r="U26" s="263"/>
      <c r="V26" s="263">
        <v>298</v>
      </c>
      <c r="W26" s="263">
        <v>137</v>
      </c>
      <c r="X26" s="263">
        <v>161</v>
      </c>
      <c r="Y26" s="263"/>
      <c r="Z26" s="263">
        <v>350</v>
      </c>
      <c r="AA26" s="263">
        <v>171</v>
      </c>
      <c r="AB26" s="263">
        <v>179</v>
      </c>
      <c r="AD26" s="205" t="s">
        <v>90</v>
      </c>
      <c r="AE26" s="125">
        <f t="shared" si="7"/>
        <v>94.049586776859513</v>
      </c>
      <c r="AF26" s="125">
        <f t="shared" si="8"/>
        <v>91.474245115452931</v>
      </c>
      <c r="AG26" s="125">
        <f t="shared" si="9"/>
        <v>96.290571870170012</v>
      </c>
      <c r="AH26" s="118"/>
      <c r="AI26" s="125" t="s">
        <v>17</v>
      </c>
      <c r="AJ26" s="125" t="s">
        <v>17</v>
      </c>
      <c r="AK26" s="125" t="s">
        <v>17</v>
      </c>
      <c r="AL26" s="118"/>
      <c r="AM26" s="125" t="s">
        <v>17</v>
      </c>
      <c r="AN26" s="125" t="s">
        <v>17</v>
      </c>
      <c r="AO26" s="125" t="s">
        <v>17</v>
      </c>
      <c r="AP26" s="118"/>
      <c r="AQ26" s="125" t="s">
        <v>17</v>
      </c>
      <c r="AR26" s="125" t="s">
        <v>17</v>
      </c>
      <c r="AS26" s="125" t="s">
        <v>17</v>
      </c>
      <c r="AT26" s="118"/>
      <c r="AU26" s="125">
        <f t="shared" si="10"/>
        <v>92.27871939736346</v>
      </c>
      <c r="AV26" s="125">
        <f t="shared" si="11"/>
        <v>89.610389610389603</v>
      </c>
      <c r="AW26" s="125">
        <f t="shared" si="12"/>
        <v>94.333333333333343</v>
      </c>
      <c r="AX26" s="118"/>
      <c r="AY26" s="125">
        <f t="shared" si="13"/>
        <v>93.125</v>
      </c>
      <c r="AZ26" s="125">
        <f t="shared" si="14"/>
        <v>88.387096774193552</v>
      </c>
      <c r="BA26" s="125">
        <f t="shared" si="15"/>
        <v>97.575757575757578</v>
      </c>
      <c r="BB26" s="118"/>
      <c r="BC26" s="125">
        <f t="shared" si="16"/>
        <v>97.493036211699163</v>
      </c>
      <c r="BD26" s="125">
        <f t="shared" si="17"/>
        <v>96.610169491525426</v>
      </c>
      <c r="BE26" s="125">
        <f t="shared" si="18"/>
        <v>98.35164835164835</v>
      </c>
    </row>
    <row r="27" spans="1:57" ht="15" customHeight="1" x14ac:dyDescent="0.2">
      <c r="A27" s="205" t="s">
        <v>91</v>
      </c>
      <c r="B27" s="263">
        <v>150</v>
      </c>
      <c r="C27" s="263">
        <v>48</v>
      </c>
      <c r="D27" s="263">
        <v>102</v>
      </c>
      <c r="E27" s="263"/>
      <c r="F27" s="227">
        <v>0</v>
      </c>
      <c r="G27" s="227">
        <v>0</v>
      </c>
      <c r="H27" s="227">
        <v>0</v>
      </c>
      <c r="I27" s="227"/>
      <c r="J27" s="227">
        <v>0</v>
      </c>
      <c r="K27" s="227">
        <v>0</v>
      </c>
      <c r="L27" s="227">
        <v>0</v>
      </c>
      <c r="M27" s="227"/>
      <c r="N27" s="227">
        <v>0</v>
      </c>
      <c r="O27" s="227">
        <v>0</v>
      </c>
      <c r="P27" s="227">
        <v>0</v>
      </c>
      <c r="Q27" s="263"/>
      <c r="R27" s="263">
        <v>82</v>
      </c>
      <c r="S27" s="263">
        <v>19</v>
      </c>
      <c r="T27" s="263">
        <v>63</v>
      </c>
      <c r="U27" s="263"/>
      <c r="V27" s="263">
        <v>48</v>
      </c>
      <c r="W27" s="263">
        <v>22</v>
      </c>
      <c r="X27" s="263">
        <v>26</v>
      </c>
      <c r="Y27" s="263"/>
      <c r="Z27" s="263">
        <v>20</v>
      </c>
      <c r="AA27" s="263">
        <v>7</v>
      </c>
      <c r="AB27" s="263">
        <v>13</v>
      </c>
      <c r="AD27" s="205" t="s">
        <v>91</v>
      </c>
      <c r="AE27" s="125">
        <f t="shared" si="7"/>
        <v>98.68421052631578</v>
      </c>
      <c r="AF27" s="125">
        <f t="shared" si="8"/>
        <v>97.959183673469383</v>
      </c>
      <c r="AG27" s="125">
        <f t="shared" si="9"/>
        <v>99.029126213592235</v>
      </c>
      <c r="AH27" s="118"/>
      <c r="AI27" s="125" t="s">
        <v>17</v>
      </c>
      <c r="AJ27" s="125" t="s">
        <v>17</v>
      </c>
      <c r="AK27" s="125" t="s">
        <v>17</v>
      </c>
      <c r="AL27" s="118"/>
      <c r="AM27" s="125" t="s">
        <v>17</v>
      </c>
      <c r="AN27" s="125" t="s">
        <v>17</v>
      </c>
      <c r="AO27" s="125" t="s">
        <v>17</v>
      </c>
      <c r="AP27" s="118"/>
      <c r="AQ27" s="125" t="s">
        <v>17</v>
      </c>
      <c r="AR27" s="125" t="s">
        <v>17</v>
      </c>
      <c r="AS27" s="125" t="s">
        <v>17</v>
      </c>
      <c r="AT27" s="118"/>
      <c r="AU27" s="125">
        <f t="shared" si="10"/>
        <v>98.795180722891558</v>
      </c>
      <c r="AV27" s="125">
        <f t="shared" si="11"/>
        <v>95</v>
      </c>
      <c r="AW27" s="125">
        <f t="shared" si="12"/>
        <v>100</v>
      </c>
      <c r="AX27" s="118"/>
      <c r="AY27" s="125">
        <f t="shared" si="13"/>
        <v>100</v>
      </c>
      <c r="AZ27" s="125">
        <f t="shared" si="14"/>
        <v>100</v>
      </c>
      <c r="BA27" s="125">
        <f t="shared" si="15"/>
        <v>100</v>
      </c>
      <c r="BB27" s="118"/>
      <c r="BC27" s="125">
        <f t="shared" si="16"/>
        <v>95.238095238095227</v>
      </c>
      <c r="BD27" s="125">
        <v>100</v>
      </c>
      <c r="BE27" s="125">
        <f t="shared" si="18"/>
        <v>92.857142857142861</v>
      </c>
    </row>
    <row r="28" spans="1:57" ht="15" customHeight="1" x14ac:dyDescent="0.2">
      <c r="A28" s="205" t="s">
        <v>92</v>
      </c>
      <c r="B28" s="263">
        <v>415</v>
      </c>
      <c r="C28" s="263">
        <v>156</v>
      </c>
      <c r="D28" s="263">
        <v>259</v>
      </c>
      <c r="E28" s="263"/>
      <c r="F28" s="227">
        <v>0</v>
      </c>
      <c r="G28" s="227">
        <v>0</v>
      </c>
      <c r="H28" s="227">
        <v>0</v>
      </c>
      <c r="I28" s="227"/>
      <c r="J28" s="227">
        <v>0</v>
      </c>
      <c r="K28" s="227">
        <v>0</v>
      </c>
      <c r="L28" s="227">
        <v>0</v>
      </c>
      <c r="M28" s="227"/>
      <c r="N28" s="227">
        <v>0</v>
      </c>
      <c r="O28" s="227">
        <v>0</v>
      </c>
      <c r="P28" s="227">
        <v>0</v>
      </c>
      <c r="Q28" s="263"/>
      <c r="R28" s="263">
        <v>186</v>
      </c>
      <c r="S28" s="263">
        <v>78</v>
      </c>
      <c r="T28" s="263">
        <v>108</v>
      </c>
      <c r="U28" s="263"/>
      <c r="V28" s="263">
        <v>121</v>
      </c>
      <c r="W28" s="263">
        <v>48</v>
      </c>
      <c r="X28" s="263">
        <v>73</v>
      </c>
      <c r="Y28" s="263"/>
      <c r="Z28" s="263">
        <v>108</v>
      </c>
      <c r="AA28" s="263">
        <v>30</v>
      </c>
      <c r="AB28" s="263">
        <v>78</v>
      </c>
      <c r="AD28" s="205" t="s">
        <v>92</v>
      </c>
      <c r="AE28" s="125">
        <f t="shared" si="7"/>
        <v>97.417840375586849</v>
      </c>
      <c r="AF28" s="125">
        <f t="shared" si="8"/>
        <v>96.894409937888199</v>
      </c>
      <c r="AG28" s="125">
        <f t="shared" si="9"/>
        <v>97.735849056603769</v>
      </c>
      <c r="AH28" s="118"/>
      <c r="AI28" s="125" t="s">
        <v>17</v>
      </c>
      <c r="AJ28" s="125" t="s">
        <v>17</v>
      </c>
      <c r="AK28" s="125" t="s">
        <v>17</v>
      </c>
      <c r="AL28" s="118"/>
      <c r="AM28" s="125" t="s">
        <v>17</v>
      </c>
      <c r="AN28" s="125" t="s">
        <v>17</v>
      </c>
      <c r="AO28" s="125" t="s">
        <v>17</v>
      </c>
      <c r="AP28" s="118"/>
      <c r="AQ28" s="125" t="s">
        <v>17</v>
      </c>
      <c r="AR28" s="125" t="s">
        <v>17</v>
      </c>
      <c r="AS28" s="125" t="s">
        <v>17</v>
      </c>
      <c r="AT28" s="118"/>
      <c r="AU28" s="125">
        <f t="shared" si="10"/>
        <v>98.412698412698404</v>
      </c>
      <c r="AV28" s="125">
        <f t="shared" si="11"/>
        <v>98.734177215189874</v>
      </c>
      <c r="AW28" s="125">
        <f t="shared" si="12"/>
        <v>98.181818181818187</v>
      </c>
      <c r="AX28" s="118"/>
      <c r="AY28" s="125">
        <f t="shared" si="13"/>
        <v>93.798449612403104</v>
      </c>
      <c r="AZ28" s="125">
        <f t="shared" si="14"/>
        <v>92.307692307692307</v>
      </c>
      <c r="BA28" s="125">
        <f t="shared" si="15"/>
        <v>94.805194805194802</v>
      </c>
      <c r="BB28" s="118"/>
      <c r="BC28" s="125">
        <f t="shared" si="16"/>
        <v>100</v>
      </c>
      <c r="BD28" s="125">
        <f t="shared" si="17"/>
        <v>100</v>
      </c>
      <c r="BE28" s="125">
        <f t="shared" si="18"/>
        <v>100</v>
      </c>
    </row>
    <row r="29" spans="1:57" ht="15" customHeight="1" x14ac:dyDescent="0.2">
      <c r="A29" s="205" t="s">
        <v>149</v>
      </c>
      <c r="B29" s="263">
        <v>163</v>
      </c>
      <c r="C29" s="263">
        <v>51</v>
      </c>
      <c r="D29" s="263">
        <v>112</v>
      </c>
      <c r="E29" s="263"/>
      <c r="F29" s="227">
        <v>0</v>
      </c>
      <c r="G29" s="227">
        <v>0</v>
      </c>
      <c r="H29" s="227">
        <v>0</v>
      </c>
      <c r="I29" s="227"/>
      <c r="J29" s="227">
        <v>0</v>
      </c>
      <c r="K29" s="227">
        <v>0</v>
      </c>
      <c r="L29" s="227">
        <v>0</v>
      </c>
      <c r="M29" s="227"/>
      <c r="N29" s="227">
        <v>0</v>
      </c>
      <c r="O29" s="227">
        <v>0</v>
      </c>
      <c r="P29" s="227">
        <v>0</v>
      </c>
      <c r="Q29" s="263"/>
      <c r="R29" s="263">
        <v>68</v>
      </c>
      <c r="S29" s="263">
        <v>18</v>
      </c>
      <c r="T29" s="263">
        <v>50</v>
      </c>
      <c r="U29" s="263"/>
      <c r="V29" s="263">
        <v>58</v>
      </c>
      <c r="W29" s="263">
        <v>19</v>
      </c>
      <c r="X29" s="263">
        <v>39</v>
      </c>
      <c r="Y29" s="263"/>
      <c r="Z29" s="263">
        <v>37</v>
      </c>
      <c r="AA29" s="263">
        <v>14</v>
      </c>
      <c r="AB29" s="263">
        <v>23</v>
      </c>
      <c r="AD29" s="205" t="s">
        <v>149</v>
      </c>
      <c r="AE29" s="125">
        <f t="shared" si="7"/>
        <v>97.604790419161674</v>
      </c>
      <c r="AF29" s="125">
        <f t="shared" si="8"/>
        <v>96.226415094339629</v>
      </c>
      <c r="AG29" s="125">
        <f t="shared" si="9"/>
        <v>98.245614035087712</v>
      </c>
      <c r="AH29" s="118"/>
      <c r="AI29" s="125" t="s">
        <v>17</v>
      </c>
      <c r="AJ29" s="125" t="s">
        <v>17</v>
      </c>
      <c r="AK29" s="125" t="s">
        <v>17</v>
      </c>
      <c r="AL29" s="118"/>
      <c r="AM29" s="125" t="s">
        <v>17</v>
      </c>
      <c r="AN29" s="125" t="s">
        <v>17</v>
      </c>
      <c r="AO29" s="125" t="s">
        <v>17</v>
      </c>
      <c r="AP29" s="118"/>
      <c r="AQ29" s="125" t="s">
        <v>17</v>
      </c>
      <c r="AR29" s="125" t="s">
        <v>17</v>
      </c>
      <c r="AS29" s="125" t="s">
        <v>17</v>
      </c>
      <c r="AT29" s="118"/>
      <c r="AU29" s="125">
        <f t="shared" si="10"/>
        <v>100</v>
      </c>
      <c r="AV29" s="125">
        <f t="shared" si="11"/>
        <v>100</v>
      </c>
      <c r="AW29" s="125">
        <f t="shared" si="12"/>
        <v>100</v>
      </c>
      <c r="AX29" s="118"/>
      <c r="AY29" s="125">
        <f t="shared" si="13"/>
        <v>100</v>
      </c>
      <c r="AZ29" s="125">
        <f t="shared" si="14"/>
        <v>100</v>
      </c>
      <c r="BA29" s="125">
        <f t="shared" si="15"/>
        <v>100</v>
      </c>
      <c r="BB29" s="118"/>
      <c r="BC29" s="125">
        <f t="shared" si="16"/>
        <v>90.243902439024396</v>
      </c>
      <c r="BD29" s="125">
        <f t="shared" si="17"/>
        <v>87.5</v>
      </c>
      <c r="BE29" s="125">
        <f t="shared" si="18"/>
        <v>92</v>
      </c>
    </row>
    <row r="30" spans="1:57" ht="15" customHeight="1" x14ac:dyDescent="0.2">
      <c r="A30" s="205" t="s">
        <v>94</v>
      </c>
      <c r="B30" s="263">
        <v>217</v>
      </c>
      <c r="C30" s="263">
        <v>73</v>
      </c>
      <c r="D30" s="263">
        <v>144</v>
      </c>
      <c r="E30" s="263"/>
      <c r="F30" s="227">
        <v>0</v>
      </c>
      <c r="G30" s="227">
        <v>0</v>
      </c>
      <c r="H30" s="227">
        <v>0</v>
      </c>
      <c r="I30" s="227"/>
      <c r="J30" s="227">
        <v>0</v>
      </c>
      <c r="K30" s="227">
        <v>0</v>
      </c>
      <c r="L30" s="227">
        <v>0</v>
      </c>
      <c r="M30" s="227"/>
      <c r="N30" s="227">
        <v>0</v>
      </c>
      <c r="O30" s="227">
        <v>0</v>
      </c>
      <c r="P30" s="227">
        <v>0</v>
      </c>
      <c r="Q30" s="263"/>
      <c r="R30" s="263">
        <v>117</v>
      </c>
      <c r="S30" s="263">
        <v>36</v>
      </c>
      <c r="T30" s="263">
        <v>81</v>
      </c>
      <c r="U30" s="263"/>
      <c r="V30" s="263">
        <v>51</v>
      </c>
      <c r="W30" s="263">
        <v>23</v>
      </c>
      <c r="X30" s="263">
        <v>28</v>
      </c>
      <c r="Y30" s="263"/>
      <c r="Z30" s="263">
        <v>49</v>
      </c>
      <c r="AA30" s="263">
        <v>14</v>
      </c>
      <c r="AB30" s="263">
        <v>35</v>
      </c>
      <c r="AD30" s="205" t="s">
        <v>94</v>
      </c>
      <c r="AE30" s="125">
        <f t="shared" si="7"/>
        <v>97.309417040358753</v>
      </c>
      <c r="AF30" s="125">
        <f t="shared" si="8"/>
        <v>93.589743589743591</v>
      </c>
      <c r="AG30" s="125">
        <f t="shared" si="9"/>
        <v>99.310344827586206</v>
      </c>
      <c r="AH30" s="118"/>
      <c r="AI30" s="125" t="s">
        <v>17</v>
      </c>
      <c r="AJ30" s="125" t="s">
        <v>17</v>
      </c>
      <c r="AK30" s="125" t="s">
        <v>17</v>
      </c>
      <c r="AL30" s="118"/>
      <c r="AM30" s="125" t="s">
        <v>17</v>
      </c>
      <c r="AN30" s="125" t="s">
        <v>17</v>
      </c>
      <c r="AO30" s="125" t="s">
        <v>17</v>
      </c>
      <c r="AP30" s="118"/>
      <c r="AQ30" s="125" t="s">
        <v>17</v>
      </c>
      <c r="AR30" s="125" t="s">
        <v>17</v>
      </c>
      <c r="AS30" s="125" t="s">
        <v>17</v>
      </c>
      <c r="AT30" s="118"/>
      <c r="AU30" s="125">
        <f t="shared" si="10"/>
        <v>98.319327731092429</v>
      </c>
      <c r="AV30" s="125">
        <f t="shared" si="11"/>
        <v>97.297297297297305</v>
      </c>
      <c r="AW30" s="125">
        <f t="shared" si="12"/>
        <v>98.780487804878049</v>
      </c>
      <c r="AX30" s="118"/>
      <c r="AY30" s="125">
        <f t="shared" si="13"/>
        <v>100</v>
      </c>
      <c r="AZ30" s="125">
        <f t="shared" si="14"/>
        <v>100</v>
      </c>
      <c r="BA30" s="125">
        <f t="shared" si="15"/>
        <v>100</v>
      </c>
      <c r="BB30" s="118"/>
      <c r="BC30" s="125">
        <f t="shared" si="16"/>
        <v>92.452830188679243</v>
      </c>
      <c r="BD30" s="125">
        <f t="shared" si="17"/>
        <v>77.777777777777786</v>
      </c>
      <c r="BE30" s="125">
        <f t="shared" si="18"/>
        <v>100</v>
      </c>
    </row>
    <row r="31" spans="1:57" ht="15" customHeight="1" x14ac:dyDescent="0.2">
      <c r="A31" s="205" t="s">
        <v>95</v>
      </c>
      <c r="B31" s="263">
        <v>674</v>
      </c>
      <c r="C31" s="263">
        <v>231</v>
      </c>
      <c r="D31" s="263">
        <v>443</v>
      </c>
      <c r="E31" s="263"/>
      <c r="F31" s="227">
        <v>0</v>
      </c>
      <c r="G31" s="227">
        <v>0</v>
      </c>
      <c r="H31" s="227">
        <v>0</v>
      </c>
      <c r="I31" s="227"/>
      <c r="J31" s="227">
        <v>0</v>
      </c>
      <c r="K31" s="227">
        <v>0</v>
      </c>
      <c r="L31" s="227">
        <v>0</v>
      </c>
      <c r="M31" s="227"/>
      <c r="N31" s="227">
        <v>0</v>
      </c>
      <c r="O31" s="227">
        <v>0</v>
      </c>
      <c r="P31" s="227">
        <v>0</v>
      </c>
      <c r="Q31" s="263"/>
      <c r="R31" s="263">
        <v>285</v>
      </c>
      <c r="S31" s="263">
        <v>110</v>
      </c>
      <c r="T31" s="263">
        <v>175</v>
      </c>
      <c r="U31" s="263"/>
      <c r="V31" s="263">
        <v>231</v>
      </c>
      <c r="W31" s="263">
        <v>81</v>
      </c>
      <c r="X31" s="263">
        <v>150</v>
      </c>
      <c r="Y31" s="263"/>
      <c r="Z31" s="263">
        <v>158</v>
      </c>
      <c r="AA31" s="263">
        <v>40</v>
      </c>
      <c r="AB31" s="263">
        <v>118</v>
      </c>
      <c r="AD31" s="205" t="s">
        <v>95</v>
      </c>
      <c r="AE31" s="125">
        <f t="shared" si="7"/>
        <v>93.741307371349095</v>
      </c>
      <c r="AF31" s="125">
        <f t="shared" si="8"/>
        <v>87.832699619771859</v>
      </c>
      <c r="AG31" s="125">
        <f t="shared" si="9"/>
        <v>97.149122807017534</v>
      </c>
      <c r="AH31" s="118"/>
      <c r="AI31" s="125" t="s">
        <v>17</v>
      </c>
      <c r="AJ31" s="125" t="s">
        <v>17</v>
      </c>
      <c r="AK31" s="125" t="s">
        <v>17</v>
      </c>
      <c r="AL31" s="118"/>
      <c r="AM31" s="125" t="s">
        <v>17</v>
      </c>
      <c r="AN31" s="125" t="s">
        <v>17</v>
      </c>
      <c r="AO31" s="125" t="s">
        <v>17</v>
      </c>
      <c r="AP31" s="118"/>
      <c r="AQ31" s="125" t="s">
        <v>17</v>
      </c>
      <c r="AR31" s="125" t="s">
        <v>17</v>
      </c>
      <c r="AS31" s="125" t="s">
        <v>17</v>
      </c>
      <c r="AT31" s="118"/>
      <c r="AU31" s="125">
        <f t="shared" si="10"/>
        <v>94.684385382059801</v>
      </c>
      <c r="AV31" s="125">
        <f t="shared" si="11"/>
        <v>91.666666666666657</v>
      </c>
      <c r="AW31" s="125">
        <f t="shared" si="12"/>
        <v>96.685082872928177</v>
      </c>
      <c r="AX31" s="118"/>
      <c r="AY31" s="125">
        <f t="shared" si="13"/>
        <v>90.944881889763778</v>
      </c>
      <c r="AZ31" s="125">
        <f t="shared" si="14"/>
        <v>83.505154639175259</v>
      </c>
      <c r="BA31" s="125">
        <f t="shared" si="15"/>
        <v>95.541401273885356</v>
      </c>
      <c r="BB31" s="118"/>
      <c r="BC31" s="125">
        <f t="shared" si="16"/>
        <v>96.341463414634148</v>
      </c>
      <c r="BD31" s="125">
        <f t="shared" si="17"/>
        <v>86.956521739130437</v>
      </c>
      <c r="BE31" s="125">
        <f t="shared" si="18"/>
        <v>100</v>
      </c>
    </row>
    <row r="32" spans="1:57" ht="15" customHeight="1" x14ac:dyDescent="0.2">
      <c r="A32" s="205" t="s">
        <v>96</v>
      </c>
      <c r="B32" s="263">
        <v>685</v>
      </c>
      <c r="C32" s="263">
        <v>200</v>
      </c>
      <c r="D32" s="263">
        <v>485</v>
      </c>
      <c r="E32" s="263"/>
      <c r="F32" s="227">
        <v>0</v>
      </c>
      <c r="G32" s="227">
        <v>0</v>
      </c>
      <c r="H32" s="227">
        <v>0</v>
      </c>
      <c r="I32" s="227"/>
      <c r="J32" s="227">
        <v>0</v>
      </c>
      <c r="K32" s="227">
        <v>0</v>
      </c>
      <c r="L32" s="227">
        <v>0</v>
      </c>
      <c r="M32" s="227"/>
      <c r="N32" s="227">
        <v>0</v>
      </c>
      <c r="O32" s="227">
        <v>0</v>
      </c>
      <c r="P32" s="227">
        <v>0</v>
      </c>
      <c r="Q32" s="263"/>
      <c r="R32" s="263">
        <v>293</v>
      </c>
      <c r="S32" s="263">
        <v>98</v>
      </c>
      <c r="T32" s="263">
        <v>195</v>
      </c>
      <c r="U32" s="263"/>
      <c r="V32" s="263">
        <v>192</v>
      </c>
      <c r="W32" s="263">
        <v>48</v>
      </c>
      <c r="X32" s="263">
        <v>144</v>
      </c>
      <c r="Y32" s="263"/>
      <c r="Z32" s="263">
        <v>200</v>
      </c>
      <c r="AA32" s="263">
        <v>54</v>
      </c>
      <c r="AB32" s="263">
        <v>146</v>
      </c>
      <c r="AD32" s="205" t="s">
        <v>96</v>
      </c>
      <c r="AE32" s="125">
        <f t="shared" si="7"/>
        <v>94.875346260387815</v>
      </c>
      <c r="AF32" s="125">
        <f t="shared" si="8"/>
        <v>96.15384615384616</v>
      </c>
      <c r="AG32" s="125">
        <f t="shared" si="9"/>
        <v>94.357976653696497</v>
      </c>
      <c r="AH32" s="118"/>
      <c r="AI32" s="125" t="s">
        <v>17</v>
      </c>
      <c r="AJ32" s="125" t="s">
        <v>17</v>
      </c>
      <c r="AK32" s="125" t="s">
        <v>17</v>
      </c>
      <c r="AL32" s="118"/>
      <c r="AM32" s="125" t="s">
        <v>17</v>
      </c>
      <c r="AN32" s="125" t="s">
        <v>17</v>
      </c>
      <c r="AO32" s="125" t="s">
        <v>17</v>
      </c>
      <c r="AP32" s="118"/>
      <c r="AQ32" s="125" t="s">
        <v>17</v>
      </c>
      <c r="AR32" s="125" t="s">
        <v>17</v>
      </c>
      <c r="AS32" s="125" t="s">
        <v>17</v>
      </c>
      <c r="AT32" s="118"/>
      <c r="AU32" s="125">
        <f t="shared" si="10"/>
        <v>92.138364779874209</v>
      </c>
      <c r="AV32" s="125">
        <f t="shared" si="11"/>
        <v>94.230769230769226</v>
      </c>
      <c r="AW32" s="125">
        <f t="shared" si="12"/>
        <v>91.121495327102807</v>
      </c>
      <c r="AX32" s="118"/>
      <c r="AY32" s="125">
        <f t="shared" si="13"/>
        <v>96.969696969696969</v>
      </c>
      <c r="AZ32" s="125">
        <f t="shared" si="14"/>
        <v>100</v>
      </c>
      <c r="BA32" s="125">
        <f t="shared" si="15"/>
        <v>96</v>
      </c>
      <c r="BB32" s="118"/>
      <c r="BC32" s="125">
        <f t="shared" si="16"/>
        <v>97.087378640776706</v>
      </c>
      <c r="BD32" s="125">
        <f t="shared" si="17"/>
        <v>96.428571428571431</v>
      </c>
      <c r="BE32" s="125">
        <f t="shared" si="18"/>
        <v>97.333333333333343</v>
      </c>
    </row>
    <row r="33" spans="1:62" ht="15" customHeight="1" x14ac:dyDescent="0.2">
      <c r="A33" s="205" t="s">
        <v>97</v>
      </c>
      <c r="B33" s="263">
        <v>251</v>
      </c>
      <c r="C33" s="263">
        <v>85</v>
      </c>
      <c r="D33" s="263">
        <v>166</v>
      </c>
      <c r="E33" s="263"/>
      <c r="F33" s="227">
        <v>0</v>
      </c>
      <c r="G33" s="227">
        <v>0</v>
      </c>
      <c r="H33" s="227">
        <v>0</v>
      </c>
      <c r="I33" s="227"/>
      <c r="J33" s="227">
        <v>0</v>
      </c>
      <c r="K33" s="227">
        <v>0</v>
      </c>
      <c r="L33" s="227">
        <v>0</v>
      </c>
      <c r="M33" s="227"/>
      <c r="N33" s="227">
        <v>0</v>
      </c>
      <c r="O33" s="227">
        <v>0</v>
      </c>
      <c r="P33" s="227">
        <v>0</v>
      </c>
      <c r="Q33" s="263"/>
      <c r="R33" s="263">
        <v>93</v>
      </c>
      <c r="S33" s="263">
        <v>31</v>
      </c>
      <c r="T33" s="263">
        <v>62</v>
      </c>
      <c r="U33" s="263"/>
      <c r="V33" s="263">
        <v>66</v>
      </c>
      <c r="W33" s="263">
        <v>22</v>
      </c>
      <c r="X33" s="263">
        <v>44</v>
      </c>
      <c r="Y33" s="263"/>
      <c r="Z33" s="263">
        <v>92</v>
      </c>
      <c r="AA33" s="263">
        <v>32</v>
      </c>
      <c r="AB33" s="263">
        <v>60</v>
      </c>
      <c r="AD33" s="205" t="s">
        <v>97</v>
      </c>
      <c r="AE33" s="125">
        <f t="shared" si="7"/>
        <v>99.209486166007906</v>
      </c>
      <c r="AF33" s="125">
        <f t="shared" si="8"/>
        <v>98.837209302325576</v>
      </c>
      <c r="AG33" s="125">
        <f t="shared" si="9"/>
        <v>99.401197604790411</v>
      </c>
      <c r="AH33" s="118"/>
      <c r="AI33" s="125" t="s">
        <v>17</v>
      </c>
      <c r="AJ33" s="125" t="s">
        <v>17</v>
      </c>
      <c r="AK33" s="125" t="s">
        <v>17</v>
      </c>
      <c r="AL33" s="118"/>
      <c r="AM33" s="125" t="s">
        <v>17</v>
      </c>
      <c r="AN33" s="125" t="s">
        <v>17</v>
      </c>
      <c r="AO33" s="125" t="s">
        <v>17</v>
      </c>
      <c r="AP33" s="118"/>
      <c r="AQ33" s="125" t="s">
        <v>17</v>
      </c>
      <c r="AR33" s="125" t="s">
        <v>17</v>
      </c>
      <c r="AS33" s="125" t="s">
        <v>17</v>
      </c>
      <c r="AT33" s="118"/>
      <c r="AU33" s="125">
        <f t="shared" si="10"/>
        <v>97.894736842105274</v>
      </c>
      <c r="AV33" s="125">
        <f t="shared" si="11"/>
        <v>96.875</v>
      </c>
      <c r="AW33" s="125">
        <f t="shared" si="12"/>
        <v>98.412698412698404</v>
      </c>
      <c r="AX33" s="118"/>
      <c r="AY33" s="125">
        <f t="shared" si="13"/>
        <v>100</v>
      </c>
      <c r="AZ33" s="125">
        <f t="shared" si="14"/>
        <v>100</v>
      </c>
      <c r="BA33" s="125">
        <f t="shared" si="15"/>
        <v>100</v>
      </c>
      <c r="BB33" s="118"/>
      <c r="BC33" s="125">
        <f t="shared" si="16"/>
        <v>100</v>
      </c>
      <c r="BD33" s="125">
        <f t="shared" si="17"/>
        <v>100</v>
      </c>
      <c r="BE33" s="125">
        <f t="shared" si="18"/>
        <v>100</v>
      </c>
    </row>
    <row r="34" spans="1:62" ht="15" customHeight="1" x14ac:dyDescent="0.2">
      <c r="A34" s="205" t="s">
        <v>98</v>
      </c>
      <c r="B34" s="263">
        <v>334</v>
      </c>
      <c r="C34" s="263">
        <v>119</v>
      </c>
      <c r="D34" s="263">
        <v>215</v>
      </c>
      <c r="E34" s="263"/>
      <c r="F34" s="227">
        <v>0</v>
      </c>
      <c r="G34" s="227">
        <v>0</v>
      </c>
      <c r="H34" s="227">
        <v>0</v>
      </c>
      <c r="I34" s="227"/>
      <c r="J34" s="227">
        <v>0</v>
      </c>
      <c r="K34" s="227">
        <v>0</v>
      </c>
      <c r="L34" s="227">
        <v>0</v>
      </c>
      <c r="M34" s="227"/>
      <c r="N34" s="227">
        <v>0</v>
      </c>
      <c r="O34" s="227">
        <v>0</v>
      </c>
      <c r="P34" s="227">
        <v>0</v>
      </c>
      <c r="Q34" s="263"/>
      <c r="R34" s="263">
        <v>150</v>
      </c>
      <c r="S34" s="263">
        <v>61</v>
      </c>
      <c r="T34" s="263">
        <v>89</v>
      </c>
      <c r="U34" s="263"/>
      <c r="V34" s="263">
        <v>93</v>
      </c>
      <c r="W34" s="263">
        <v>26</v>
      </c>
      <c r="X34" s="263">
        <v>67</v>
      </c>
      <c r="Y34" s="263"/>
      <c r="Z34" s="263">
        <v>91</v>
      </c>
      <c r="AA34" s="263">
        <v>32</v>
      </c>
      <c r="AB34" s="263">
        <v>59</v>
      </c>
      <c r="AD34" s="205" t="s">
        <v>98</v>
      </c>
      <c r="AE34" s="125">
        <f t="shared" si="7"/>
        <v>100</v>
      </c>
      <c r="AF34" s="125">
        <f t="shared" si="8"/>
        <v>100</v>
      </c>
      <c r="AG34" s="125">
        <f t="shared" si="9"/>
        <v>100</v>
      </c>
      <c r="AH34" s="118"/>
      <c r="AI34" s="125" t="s">
        <v>17</v>
      </c>
      <c r="AJ34" s="125" t="s">
        <v>17</v>
      </c>
      <c r="AK34" s="125" t="s">
        <v>17</v>
      </c>
      <c r="AL34" s="118"/>
      <c r="AM34" s="125" t="s">
        <v>17</v>
      </c>
      <c r="AN34" s="125" t="s">
        <v>17</v>
      </c>
      <c r="AO34" s="125" t="s">
        <v>17</v>
      </c>
      <c r="AP34" s="118"/>
      <c r="AQ34" s="125" t="s">
        <v>17</v>
      </c>
      <c r="AR34" s="125" t="s">
        <v>17</v>
      </c>
      <c r="AS34" s="125" t="s">
        <v>17</v>
      </c>
      <c r="AT34" s="118"/>
      <c r="AU34" s="125">
        <f t="shared" si="10"/>
        <v>100</v>
      </c>
      <c r="AV34" s="125">
        <f t="shared" si="11"/>
        <v>100</v>
      </c>
      <c r="AW34" s="125">
        <f t="shared" si="12"/>
        <v>100</v>
      </c>
      <c r="AX34" s="118"/>
      <c r="AY34" s="125">
        <f t="shared" si="13"/>
        <v>100</v>
      </c>
      <c r="AZ34" s="125">
        <f t="shared" si="14"/>
        <v>100</v>
      </c>
      <c r="BA34" s="125">
        <f t="shared" si="15"/>
        <v>100</v>
      </c>
      <c r="BB34" s="118"/>
      <c r="BC34" s="125">
        <f t="shared" si="16"/>
        <v>100</v>
      </c>
      <c r="BD34" s="125">
        <f t="shared" si="17"/>
        <v>100</v>
      </c>
      <c r="BE34" s="125">
        <f t="shared" si="18"/>
        <v>100</v>
      </c>
    </row>
    <row r="35" spans="1:62" ht="15" customHeight="1" x14ac:dyDescent="0.2">
      <c r="A35" s="205" t="s">
        <v>99</v>
      </c>
      <c r="B35" s="263">
        <v>521</v>
      </c>
      <c r="C35" s="263">
        <v>145</v>
      </c>
      <c r="D35" s="263">
        <v>376</v>
      </c>
      <c r="E35" s="263"/>
      <c r="F35" s="227">
        <v>0</v>
      </c>
      <c r="G35" s="227">
        <v>0</v>
      </c>
      <c r="H35" s="227">
        <v>0</v>
      </c>
      <c r="I35" s="227"/>
      <c r="J35" s="227">
        <v>0</v>
      </c>
      <c r="K35" s="227">
        <v>0</v>
      </c>
      <c r="L35" s="227">
        <v>0</v>
      </c>
      <c r="M35" s="227"/>
      <c r="N35" s="227">
        <v>0</v>
      </c>
      <c r="O35" s="227">
        <v>0</v>
      </c>
      <c r="P35" s="227">
        <v>0</v>
      </c>
      <c r="Q35" s="263"/>
      <c r="R35" s="263">
        <v>260</v>
      </c>
      <c r="S35" s="263">
        <v>77</v>
      </c>
      <c r="T35" s="263">
        <v>183</v>
      </c>
      <c r="U35" s="263"/>
      <c r="V35" s="263">
        <v>106</v>
      </c>
      <c r="W35" s="263">
        <v>34</v>
      </c>
      <c r="X35" s="263">
        <v>72</v>
      </c>
      <c r="Y35" s="263"/>
      <c r="Z35" s="263">
        <v>155</v>
      </c>
      <c r="AA35" s="263">
        <v>34</v>
      </c>
      <c r="AB35" s="263">
        <v>121</v>
      </c>
      <c r="AD35" s="205" t="s">
        <v>99</v>
      </c>
      <c r="AE35" s="125">
        <f t="shared" si="7"/>
        <v>94.213381555153703</v>
      </c>
      <c r="AF35" s="125">
        <f t="shared" si="8"/>
        <v>88.957055214723923</v>
      </c>
      <c r="AG35" s="125">
        <f t="shared" si="9"/>
        <v>96.410256410256409</v>
      </c>
      <c r="AH35" s="118"/>
      <c r="AI35" s="125" t="s">
        <v>17</v>
      </c>
      <c r="AJ35" s="125" t="s">
        <v>17</v>
      </c>
      <c r="AK35" s="125" t="s">
        <v>17</v>
      </c>
      <c r="AL35" s="118"/>
      <c r="AM35" s="125" t="s">
        <v>17</v>
      </c>
      <c r="AN35" s="125" t="s">
        <v>17</v>
      </c>
      <c r="AO35" s="125" t="s">
        <v>17</v>
      </c>
      <c r="AP35" s="118"/>
      <c r="AQ35" s="125" t="s">
        <v>17</v>
      </c>
      <c r="AR35" s="125" t="s">
        <v>17</v>
      </c>
      <c r="AS35" s="125" t="s">
        <v>17</v>
      </c>
      <c r="AT35" s="118"/>
      <c r="AU35" s="125">
        <f t="shared" si="10"/>
        <v>94.20289855072464</v>
      </c>
      <c r="AV35" s="125">
        <f t="shared" si="11"/>
        <v>90.588235294117652</v>
      </c>
      <c r="AW35" s="125">
        <f t="shared" si="12"/>
        <v>95.81151832460732</v>
      </c>
      <c r="AX35" s="118"/>
      <c r="AY35" s="125">
        <f t="shared" si="13"/>
        <v>96.36363636363636</v>
      </c>
      <c r="AZ35" s="125">
        <f t="shared" si="14"/>
        <v>91.891891891891902</v>
      </c>
      <c r="BA35" s="125">
        <f t="shared" si="15"/>
        <v>98.630136986301366</v>
      </c>
      <c r="BB35" s="118"/>
      <c r="BC35" s="125">
        <f t="shared" si="16"/>
        <v>92.814371257485035</v>
      </c>
      <c r="BD35" s="125">
        <f t="shared" si="17"/>
        <v>82.926829268292678</v>
      </c>
      <c r="BE35" s="125">
        <f t="shared" si="18"/>
        <v>96.031746031746039</v>
      </c>
    </row>
    <row r="36" spans="1:62" ht="15" customHeight="1" x14ac:dyDescent="0.2">
      <c r="A36" s="205" t="s">
        <v>100</v>
      </c>
      <c r="B36" s="263">
        <v>357</v>
      </c>
      <c r="C36" s="263">
        <v>119</v>
      </c>
      <c r="D36" s="263">
        <v>238</v>
      </c>
      <c r="E36" s="263"/>
      <c r="F36" s="227">
        <v>0</v>
      </c>
      <c r="G36" s="227">
        <v>0</v>
      </c>
      <c r="H36" s="227">
        <v>0</v>
      </c>
      <c r="I36" s="227"/>
      <c r="J36" s="227">
        <v>0</v>
      </c>
      <c r="K36" s="227">
        <v>0</v>
      </c>
      <c r="L36" s="227">
        <v>0</v>
      </c>
      <c r="M36" s="227"/>
      <c r="N36" s="227">
        <v>0</v>
      </c>
      <c r="O36" s="227">
        <v>0</v>
      </c>
      <c r="P36" s="227">
        <v>0</v>
      </c>
      <c r="Q36" s="263"/>
      <c r="R36" s="263">
        <v>169</v>
      </c>
      <c r="S36" s="263">
        <v>56</v>
      </c>
      <c r="T36" s="263">
        <v>113</v>
      </c>
      <c r="U36" s="263"/>
      <c r="V36" s="263">
        <v>104</v>
      </c>
      <c r="W36" s="263">
        <v>33</v>
      </c>
      <c r="X36" s="263">
        <v>71</v>
      </c>
      <c r="Y36" s="263"/>
      <c r="Z36" s="263">
        <v>84</v>
      </c>
      <c r="AA36" s="263">
        <v>30</v>
      </c>
      <c r="AB36" s="263">
        <v>54</v>
      </c>
      <c r="AD36" s="205" t="s">
        <v>100</v>
      </c>
      <c r="AE36" s="125">
        <f t="shared" si="7"/>
        <v>97.540983606557376</v>
      </c>
      <c r="AF36" s="125">
        <f t="shared" si="8"/>
        <v>95.967741935483872</v>
      </c>
      <c r="AG36" s="125">
        <f t="shared" si="9"/>
        <v>98.347107438016536</v>
      </c>
      <c r="AH36" s="118"/>
      <c r="AI36" s="125" t="s">
        <v>17</v>
      </c>
      <c r="AJ36" s="125" t="s">
        <v>17</v>
      </c>
      <c r="AK36" s="125" t="s">
        <v>17</v>
      </c>
      <c r="AL36" s="118"/>
      <c r="AM36" s="125" t="s">
        <v>17</v>
      </c>
      <c r="AN36" s="125" t="s">
        <v>17</v>
      </c>
      <c r="AO36" s="125" t="s">
        <v>17</v>
      </c>
      <c r="AP36" s="118"/>
      <c r="AQ36" s="125" t="s">
        <v>17</v>
      </c>
      <c r="AR36" s="125" t="s">
        <v>17</v>
      </c>
      <c r="AS36" s="125" t="s">
        <v>17</v>
      </c>
      <c r="AT36" s="118"/>
      <c r="AU36" s="125">
        <f t="shared" si="10"/>
        <v>96.022727272727266</v>
      </c>
      <c r="AV36" s="125">
        <f t="shared" si="11"/>
        <v>93.333333333333329</v>
      </c>
      <c r="AW36" s="125">
        <f t="shared" si="12"/>
        <v>97.41379310344827</v>
      </c>
      <c r="AX36" s="118"/>
      <c r="AY36" s="125">
        <f t="shared" si="13"/>
        <v>99.047619047619051</v>
      </c>
      <c r="AZ36" s="125">
        <f t="shared" si="14"/>
        <v>97.058823529411768</v>
      </c>
      <c r="BA36" s="125">
        <f t="shared" si="15"/>
        <v>100</v>
      </c>
      <c r="BB36" s="118"/>
      <c r="BC36" s="125">
        <f t="shared" si="16"/>
        <v>98.82352941176471</v>
      </c>
      <c r="BD36" s="125">
        <f t="shared" si="17"/>
        <v>100</v>
      </c>
      <c r="BE36" s="125">
        <f t="shared" si="18"/>
        <v>98.181818181818187</v>
      </c>
    </row>
    <row r="37" spans="1:62" ht="15" customHeight="1" x14ac:dyDescent="0.2">
      <c r="A37" s="205" t="s">
        <v>101</v>
      </c>
      <c r="B37" s="263">
        <v>476</v>
      </c>
      <c r="C37" s="263">
        <v>175</v>
      </c>
      <c r="D37" s="263">
        <v>301</v>
      </c>
      <c r="E37" s="263"/>
      <c r="F37" s="227">
        <v>0</v>
      </c>
      <c r="G37" s="227">
        <v>0</v>
      </c>
      <c r="H37" s="227">
        <v>0</v>
      </c>
      <c r="I37" s="227"/>
      <c r="J37" s="227">
        <v>0</v>
      </c>
      <c r="K37" s="227">
        <v>0</v>
      </c>
      <c r="L37" s="227">
        <v>0</v>
      </c>
      <c r="M37" s="227"/>
      <c r="N37" s="227">
        <v>0</v>
      </c>
      <c r="O37" s="227">
        <v>0</v>
      </c>
      <c r="P37" s="227">
        <v>0</v>
      </c>
      <c r="Q37" s="263"/>
      <c r="R37" s="263">
        <v>162</v>
      </c>
      <c r="S37" s="263">
        <v>60</v>
      </c>
      <c r="T37" s="263">
        <v>102</v>
      </c>
      <c r="U37" s="263"/>
      <c r="V37" s="263">
        <v>140</v>
      </c>
      <c r="W37" s="263">
        <v>48</v>
      </c>
      <c r="X37" s="263">
        <v>92</v>
      </c>
      <c r="Y37" s="263"/>
      <c r="Z37" s="263">
        <v>174</v>
      </c>
      <c r="AA37" s="263">
        <v>67</v>
      </c>
      <c r="AB37" s="263">
        <v>107</v>
      </c>
      <c r="AD37" s="205" t="s">
        <v>101</v>
      </c>
      <c r="AE37" s="125">
        <f t="shared" si="7"/>
        <v>95.199999999999989</v>
      </c>
      <c r="AF37" s="125">
        <f t="shared" si="8"/>
        <v>92.10526315789474</v>
      </c>
      <c r="AG37" s="125">
        <f t="shared" si="9"/>
        <v>97.096774193548384</v>
      </c>
      <c r="AH37" s="118"/>
      <c r="AI37" s="125" t="s">
        <v>17</v>
      </c>
      <c r="AJ37" s="125" t="s">
        <v>17</v>
      </c>
      <c r="AK37" s="125" t="s">
        <v>17</v>
      </c>
      <c r="AL37" s="118"/>
      <c r="AM37" s="125" t="s">
        <v>17</v>
      </c>
      <c r="AN37" s="125" t="s">
        <v>17</v>
      </c>
      <c r="AO37" s="125" t="s">
        <v>17</v>
      </c>
      <c r="AP37" s="118"/>
      <c r="AQ37" s="125" t="s">
        <v>17</v>
      </c>
      <c r="AR37" s="125" t="s">
        <v>17</v>
      </c>
      <c r="AS37" s="125" t="s">
        <v>17</v>
      </c>
      <c r="AT37" s="118"/>
      <c r="AU37" s="125">
        <f t="shared" si="10"/>
        <v>92.045454545454547</v>
      </c>
      <c r="AV37" s="125">
        <f t="shared" si="11"/>
        <v>88.235294117647058</v>
      </c>
      <c r="AW37" s="125">
        <f t="shared" si="12"/>
        <v>94.444444444444443</v>
      </c>
      <c r="AX37" s="118"/>
      <c r="AY37" s="125">
        <f t="shared" si="13"/>
        <v>93.959731543624159</v>
      </c>
      <c r="AZ37" s="125">
        <f t="shared" si="14"/>
        <v>88.888888888888886</v>
      </c>
      <c r="BA37" s="125">
        <f t="shared" si="15"/>
        <v>96.84210526315789</v>
      </c>
      <c r="BB37" s="118"/>
      <c r="BC37" s="125">
        <f t="shared" si="16"/>
        <v>99.428571428571431</v>
      </c>
      <c r="BD37" s="125">
        <f t="shared" si="17"/>
        <v>98.529411764705884</v>
      </c>
      <c r="BE37" s="125">
        <f t="shared" si="18"/>
        <v>100</v>
      </c>
    </row>
    <row r="38" spans="1:62" ht="15" customHeight="1" x14ac:dyDescent="0.2">
      <c r="A38" s="206" t="s">
        <v>102</v>
      </c>
      <c r="B38" s="263">
        <v>271</v>
      </c>
      <c r="C38" s="263">
        <v>73</v>
      </c>
      <c r="D38" s="263">
        <v>198</v>
      </c>
      <c r="E38" s="263"/>
      <c r="F38" s="227">
        <v>0</v>
      </c>
      <c r="G38" s="227">
        <v>0</v>
      </c>
      <c r="H38" s="227">
        <v>0</v>
      </c>
      <c r="I38" s="227"/>
      <c r="J38" s="227">
        <v>0</v>
      </c>
      <c r="K38" s="227">
        <v>0</v>
      </c>
      <c r="L38" s="227">
        <v>0</v>
      </c>
      <c r="M38" s="227"/>
      <c r="N38" s="227">
        <v>0</v>
      </c>
      <c r="O38" s="227">
        <v>0</v>
      </c>
      <c r="P38" s="227">
        <v>0</v>
      </c>
      <c r="Q38" s="263"/>
      <c r="R38" s="263">
        <v>105</v>
      </c>
      <c r="S38" s="263">
        <v>22</v>
      </c>
      <c r="T38" s="263">
        <v>83</v>
      </c>
      <c r="U38" s="263"/>
      <c r="V38" s="263">
        <v>88</v>
      </c>
      <c r="W38" s="263">
        <v>23</v>
      </c>
      <c r="X38" s="263">
        <v>65</v>
      </c>
      <c r="Y38" s="263"/>
      <c r="Z38" s="263">
        <v>78</v>
      </c>
      <c r="AA38" s="263">
        <v>28</v>
      </c>
      <c r="AB38" s="263">
        <v>50</v>
      </c>
      <c r="AC38" s="165"/>
      <c r="AD38" s="206" t="s">
        <v>102</v>
      </c>
      <c r="AE38" s="125">
        <f t="shared" si="7"/>
        <v>97.132616487455195</v>
      </c>
      <c r="AF38" s="125">
        <f t="shared" si="8"/>
        <v>100</v>
      </c>
      <c r="AG38" s="125">
        <f t="shared" si="9"/>
        <v>96.116504854368941</v>
      </c>
      <c r="AH38" s="118"/>
      <c r="AI38" s="125" t="s">
        <v>17</v>
      </c>
      <c r="AJ38" s="125" t="s">
        <v>17</v>
      </c>
      <c r="AK38" s="125" t="s">
        <v>17</v>
      </c>
      <c r="AL38" s="118"/>
      <c r="AM38" s="125" t="s">
        <v>17</v>
      </c>
      <c r="AN38" s="125" t="s">
        <v>17</v>
      </c>
      <c r="AO38" s="125" t="s">
        <v>17</v>
      </c>
      <c r="AP38" s="118"/>
      <c r="AQ38" s="125" t="s">
        <v>17</v>
      </c>
      <c r="AR38" s="125" t="s">
        <v>17</v>
      </c>
      <c r="AS38" s="125" t="s">
        <v>17</v>
      </c>
      <c r="AT38" s="118"/>
      <c r="AU38" s="125">
        <f t="shared" si="10"/>
        <v>95.454545454545453</v>
      </c>
      <c r="AV38" s="125">
        <f t="shared" si="11"/>
        <v>100</v>
      </c>
      <c r="AW38" s="125">
        <f t="shared" si="12"/>
        <v>94.318181818181827</v>
      </c>
      <c r="AX38" s="118"/>
      <c r="AY38" s="125">
        <f t="shared" si="13"/>
        <v>97.777777777777771</v>
      </c>
      <c r="AZ38" s="125">
        <f t="shared" si="14"/>
        <v>100</v>
      </c>
      <c r="BA38" s="125">
        <f t="shared" si="15"/>
        <v>97.014925373134332</v>
      </c>
      <c r="BB38" s="118"/>
      <c r="BC38" s="125">
        <f t="shared" si="16"/>
        <v>98.734177215189874</v>
      </c>
      <c r="BD38" s="125">
        <f t="shared" si="17"/>
        <v>100</v>
      </c>
      <c r="BE38" s="125">
        <f t="shared" si="18"/>
        <v>98.039215686274503</v>
      </c>
    </row>
    <row r="39" spans="1:62" ht="15" customHeight="1" x14ac:dyDescent="0.2">
      <c r="A39" s="206" t="s">
        <v>103</v>
      </c>
      <c r="B39" s="263">
        <v>672</v>
      </c>
      <c r="C39" s="263">
        <v>179</v>
      </c>
      <c r="D39" s="263">
        <v>493</v>
      </c>
      <c r="E39" s="263"/>
      <c r="F39" s="227">
        <v>0</v>
      </c>
      <c r="G39" s="227">
        <v>0</v>
      </c>
      <c r="H39" s="227">
        <v>0</v>
      </c>
      <c r="I39" s="227"/>
      <c r="J39" s="227">
        <v>0</v>
      </c>
      <c r="K39" s="227">
        <v>0</v>
      </c>
      <c r="L39" s="227">
        <v>0</v>
      </c>
      <c r="M39" s="227"/>
      <c r="N39" s="227">
        <v>0</v>
      </c>
      <c r="O39" s="227">
        <v>0</v>
      </c>
      <c r="P39" s="227">
        <v>0</v>
      </c>
      <c r="Q39" s="263"/>
      <c r="R39" s="263">
        <v>310</v>
      </c>
      <c r="S39" s="263">
        <v>92</v>
      </c>
      <c r="T39" s="263">
        <v>218</v>
      </c>
      <c r="U39" s="263"/>
      <c r="V39" s="263">
        <v>198</v>
      </c>
      <c r="W39" s="263">
        <v>47</v>
      </c>
      <c r="X39" s="263">
        <v>151</v>
      </c>
      <c r="Y39" s="263"/>
      <c r="Z39" s="263">
        <v>164</v>
      </c>
      <c r="AA39" s="263">
        <v>40</v>
      </c>
      <c r="AB39" s="263">
        <v>124</v>
      </c>
      <c r="AC39" s="165"/>
      <c r="AD39" s="206" t="s">
        <v>103</v>
      </c>
      <c r="AE39" s="125">
        <f t="shared" si="7"/>
        <v>91.180461329715058</v>
      </c>
      <c r="AF39" s="125">
        <f t="shared" si="8"/>
        <v>88.177339901477836</v>
      </c>
      <c r="AG39" s="125">
        <f t="shared" si="9"/>
        <v>92.322097378277164</v>
      </c>
      <c r="AH39" s="118"/>
      <c r="AI39" s="125" t="s">
        <v>17</v>
      </c>
      <c r="AJ39" s="125" t="s">
        <v>17</v>
      </c>
      <c r="AK39" s="125" t="s">
        <v>17</v>
      </c>
      <c r="AL39" s="118"/>
      <c r="AM39" s="125" t="s">
        <v>17</v>
      </c>
      <c r="AN39" s="125" t="s">
        <v>17</v>
      </c>
      <c r="AO39" s="125" t="s">
        <v>17</v>
      </c>
      <c r="AP39" s="118"/>
      <c r="AQ39" s="125" t="s">
        <v>17</v>
      </c>
      <c r="AR39" s="125" t="s">
        <v>17</v>
      </c>
      <c r="AS39" s="125" t="s">
        <v>17</v>
      </c>
      <c r="AT39" s="118"/>
      <c r="AU39" s="125">
        <f t="shared" si="10"/>
        <v>89.595375722543352</v>
      </c>
      <c r="AV39" s="125">
        <f t="shared" si="11"/>
        <v>88.461538461538453</v>
      </c>
      <c r="AW39" s="125">
        <f t="shared" si="12"/>
        <v>90.082644628099175</v>
      </c>
      <c r="AX39" s="118"/>
      <c r="AY39" s="125">
        <f t="shared" si="13"/>
        <v>89.189189189189193</v>
      </c>
      <c r="AZ39" s="125">
        <f t="shared" si="14"/>
        <v>79.66101694915254</v>
      </c>
      <c r="BA39" s="125">
        <f t="shared" si="15"/>
        <v>92.638036809815944</v>
      </c>
      <c r="BB39" s="118"/>
      <c r="BC39" s="125">
        <f t="shared" si="16"/>
        <v>97.041420118343197</v>
      </c>
      <c r="BD39" s="125">
        <f t="shared" si="17"/>
        <v>100</v>
      </c>
      <c r="BE39" s="125">
        <f t="shared" si="18"/>
        <v>96.124031007751938</v>
      </c>
    </row>
    <row r="40" spans="1:62" ht="15" customHeight="1" thickBot="1" x14ac:dyDescent="0.25">
      <c r="A40" s="207" t="s">
        <v>104</v>
      </c>
      <c r="B40" s="263">
        <v>194</v>
      </c>
      <c r="C40" s="263">
        <v>57</v>
      </c>
      <c r="D40" s="263">
        <v>137</v>
      </c>
      <c r="E40" s="263"/>
      <c r="F40" s="227">
        <v>0</v>
      </c>
      <c r="G40" s="227">
        <v>0</v>
      </c>
      <c r="H40" s="227">
        <v>0</v>
      </c>
      <c r="I40" s="227"/>
      <c r="J40" s="227">
        <v>0</v>
      </c>
      <c r="K40" s="227">
        <v>0</v>
      </c>
      <c r="L40" s="227">
        <v>0</v>
      </c>
      <c r="M40" s="227"/>
      <c r="N40" s="227">
        <v>0</v>
      </c>
      <c r="O40" s="227">
        <v>0</v>
      </c>
      <c r="P40" s="227">
        <v>0</v>
      </c>
      <c r="Q40" s="263"/>
      <c r="R40" s="263">
        <v>109</v>
      </c>
      <c r="S40" s="263">
        <v>32</v>
      </c>
      <c r="T40" s="263">
        <v>77</v>
      </c>
      <c r="U40" s="263"/>
      <c r="V40" s="263">
        <v>49</v>
      </c>
      <c r="W40" s="263">
        <v>17</v>
      </c>
      <c r="X40" s="263">
        <v>32</v>
      </c>
      <c r="Y40" s="263"/>
      <c r="Z40" s="263">
        <v>36</v>
      </c>
      <c r="AA40" s="263">
        <v>8</v>
      </c>
      <c r="AB40" s="263">
        <v>28</v>
      </c>
      <c r="AD40" s="207" t="s">
        <v>104</v>
      </c>
      <c r="AE40" s="125">
        <f t="shared" si="7"/>
        <v>94.634146341463406</v>
      </c>
      <c r="AF40" s="125">
        <f t="shared" si="8"/>
        <v>90.476190476190482</v>
      </c>
      <c r="AG40" s="125">
        <f t="shared" si="9"/>
        <v>96.478873239436624</v>
      </c>
      <c r="AH40" s="120"/>
      <c r="AI40" s="131" t="s">
        <v>17</v>
      </c>
      <c r="AJ40" s="131" t="s">
        <v>17</v>
      </c>
      <c r="AK40" s="131" t="s">
        <v>17</v>
      </c>
      <c r="AL40" s="120"/>
      <c r="AM40" s="131" t="s">
        <v>17</v>
      </c>
      <c r="AN40" s="131" t="s">
        <v>17</v>
      </c>
      <c r="AO40" s="131" t="s">
        <v>17</v>
      </c>
      <c r="AP40" s="120"/>
      <c r="AQ40" s="131" t="s">
        <v>17</v>
      </c>
      <c r="AR40" s="131" t="s">
        <v>17</v>
      </c>
      <c r="AS40" s="131" t="s">
        <v>17</v>
      </c>
      <c r="AT40" s="120"/>
      <c r="AU40" s="125">
        <f t="shared" si="10"/>
        <v>92.372881355932208</v>
      </c>
      <c r="AV40" s="125">
        <f t="shared" si="11"/>
        <v>84.210526315789465</v>
      </c>
      <c r="AW40" s="125">
        <f t="shared" si="12"/>
        <v>96.25</v>
      </c>
      <c r="AX40" s="120"/>
      <c r="AY40" s="125">
        <f t="shared" si="13"/>
        <v>96.078431372549019</v>
      </c>
      <c r="AZ40" s="125">
        <f t="shared" si="14"/>
        <v>100</v>
      </c>
      <c r="BA40" s="125">
        <f t="shared" si="15"/>
        <v>94.117647058823522</v>
      </c>
      <c r="BB40" s="120"/>
      <c r="BC40" s="125">
        <f t="shared" si="16"/>
        <v>100</v>
      </c>
      <c r="BD40" s="125">
        <f t="shared" si="17"/>
        <v>100</v>
      </c>
      <c r="BE40" s="125">
        <f t="shared" si="18"/>
        <v>100</v>
      </c>
    </row>
    <row r="41" spans="1:62" s="101" customFormat="1" ht="15" customHeight="1" x14ac:dyDescent="0.2">
      <c r="A41" s="341" t="s">
        <v>238</v>
      </c>
      <c r="B41" s="341"/>
      <c r="C41" s="341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D41" s="341" t="s">
        <v>238</v>
      </c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95"/>
      <c r="BG41" s="95"/>
      <c r="BH41" s="95"/>
      <c r="BI41" s="95"/>
      <c r="BJ41" s="95"/>
    </row>
    <row r="42" spans="1:62" s="101" customFormat="1" ht="15" customHeight="1" x14ac:dyDescent="0.2">
      <c r="A42" s="342" t="s">
        <v>224</v>
      </c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D42" s="342" t="s">
        <v>224</v>
      </c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  <c r="AP42" s="342"/>
      <c r="AQ42" s="342"/>
      <c r="AR42" s="342"/>
      <c r="AS42" s="342"/>
      <c r="AT42" s="342"/>
      <c r="AU42" s="342"/>
      <c r="AV42" s="342"/>
      <c r="AW42" s="342"/>
      <c r="AX42" s="342"/>
      <c r="AY42" s="342"/>
      <c r="AZ42" s="342"/>
      <c r="BA42" s="342"/>
      <c r="BB42" s="342"/>
      <c r="BC42" s="342"/>
      <c r="BD42" s="342"/>
      <c r="BE42" s="342"/>
      <c r="BF42" s="95"/>
      <c r="BG42" s="95"/>
      <c r="BH42" s="95"/>
      <c r="BI42" s="95"/>
      <c r="BJ42" s="95"/>
    </row>
    <row r="43" spans="1:62" s="101" customFormat="1" ht="15" customHeight="1" x14ac:dyDescent="0.2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29"/>
      <c r="AA43" s="326" t="s">
        <v>317</v>
      </c>
      <c r="AB43" s="326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29"/>
      <c r="BG43" s="326" t="s">
        <v>317</v>
      </c>
      <c r="BH43" s="326"/>
      <c r="BI43" s="95"/>
      <c r="BJ43" s="95"/>
    </row>
    <row r="44" spans="1:62" s="101" customFormat="1" ht="15" customHeight="1" x14ac:dyDescent="0.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30"/>
      <c r="AA44" s="326"/>
      <c r="AB44" s="326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30"/>
      <c r="BG44" s="326"/>
      <c r="BH44" s="326"/>
      <c r="BI44" s="95"/>
      <c r="BJ44" s="95"/>
    </row>
    <row r="45" spans="1:62" ht="15" customHeight="1" x14ac:dyDescent="0.25">
      <c r="A45" s="208"/>
      <c r="B45" s="145"/>
      <c r="AD45" s="208"/>
      <c r="AE45" s="145"/>
    </row>
    <row r="46" spans="1:62" ht="15" customHeight="1" x14ac:dyDescent="0.25">
      <c r="A46" s="337" t="s">
        <v>295</v>
      </c>
      <c r="B46" s="337"/>
      <c r="C46" s="337"/>
      <c r="D46" s="337"/>
      <c r="E46" s="337"/>
      <c r="F46" s="337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D46" s="337" t="s">
        <v>296</v>
      </c>
      <c r="AE46" s="337"/>
      <c r="AF46" s="337"/>
      <c r="AG46" s="337"/>
      <c r="AH46" s="337"/>
      <c r="AI46" s="337"/>
      <c r="AJ46" s="337"/>
      <c r="AK46" s="337"/>
      <c r="AL46" s="337"/>
      <c r="AM46" s="337"/>
      <c r="AN46" s="337"/>
      <c r="AO46" s="337"/>
      <c r="AP46" s="337"/>
      <c r="AQ46" s="337"/>
      <c r="AR46" s="337"/>
      <c r="AS46" s="337"/>
      <c r="AT46" s="337"/>
      <c r="AU46" s="337"/>
      <c r="AV46" s="337"/>
      <c r="AW46" s="337"/>
      <c r="AX46" s="337"/>
      <c r="AY46" s="337"/>
      <c r="AZ46" s="337"/>
      <c r="BA46" s="337"/>
      <c r="BB46" s="337"/>
      <c r="BC46" s="337"/>
      <c r="BD46" s="337"/>
      <c r="BE46" s="337"/>
    </row>
    <row r="47" spans="1:62" ht="15" customHeight="1" x14ac:dyDescent="0.25">
      <c r="A47" s="338" t="s">
        <v>301</v>
      </c>
      <c r="B47" s="338"/>
      <c r="C47" s="338"/>
      <c r="D47" s="338"/>
      <c r="E47" s="338"/>
      <c r="F47" s="338"/>
      <c r="G47" s="338"/>
      <c r="H47" s="338"/>
      <c r="I47" s="338"/>
      <c r="J47" s="338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D47" s="338" t="s">
        <v>302</v>
      </c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8"/>
      <c r="AP47" s="338"/>
      <c r="AQ47" s="338"/>
      <c r="AR47" s="338"/>
      <c r="AS47" s="338"/>
      <c r="AT47" s="338"/>
      <c r="AU47" s="338"/>
      <c r="AV47" s="338"/>
      <c r="AW47" s="338"/>
      <c r="AX47" s="338"/>
      <c r="AY47" s="338"/>
      <c r="AZ47" s="338"/>
      <c r="BA47" s="338"/>
      <c r="BB47" s="338"/>
      <c r="BC47" s="338"/>
      <c r="BD47" s="338"/>
      <c r="BE47" s="338"/>
    </row>
    <row r="48" spans="1:62" ht="15" customHeight="1" x14ac:dyDescent="0.25">
      <c r="A48" s="338" t="s">
        <v>236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D48" s="338" t="s">
        <v>236</v>
      </c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8"/>
      <c r="AP48" s="338"/>
      <c r="AQ48" s="338"/>
      <c r="AR48" s="338"/>
      <c r="AS48" s="338"/>
      <c r="AT48" s="338"/>
      <c r="AU48" s="338"/>
      <c r="AV48" s="338"/>
      <c r="AW48" s="338"/>
      <c r="AX48" s="338"/>
      <c r="AY48" s="338"/>
      <c r="AZ48" s="338"/>
      <c r="BA48" s="338"/>
      <c r="BB48" s="338"/>
      <c r="BC48" s="338"/>
      <c r="BD48" s="338"/>
      <c r="BE48" s="338"/>
    </row>
    <row r="49" spans="1:61" ht="15" customHeight="1" x14ac:dyDescent="0.25">
      <c r="A49" s="338" t="s">
        <v>246</v>
      </c>
      <c r="B49" s="338"/>
      <c r="C49" s="338"/>
      <c r="D49" s="338"/>
      <c r="E49" s="338"/>
      <c r="F49" s="338"/>
      <c r="G49" s="338"/>
      <c r="H49" s="338"/>
      <c r="I49" s="338"/>
      <c r="J49" s="338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D49" s="338" t="s">
        <v>246</v>
      </c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8"/>
      <c r="AP49" s="338"/>
      <c r="AQ49" s="338"/>
      <c r="AR49" s="338"/>
      <c r="AS49" s="338"/>
      <c r="AT49" s="338"/>
      <c r="AU49" s="338"/>
      <c r="AV49" s="338"/>
      <c r="AW49" s="338"/>
      <c r="AX49" s="338"/>
      <c r="AY49" s="338"/>
      <c r="AZ49" s="338"/>
      <c r="BA49" s="338"/>
      <c r="BB49" s="338"/>
      <c r="BC49" s="338"/>
      <c r="BD49" s="338"/>
      <c r="BE49" s="338"/>
    </row>
    <row r="50" spans="1:61" ht="15" customHeight="1" x14ac:dyDescent="0.25">
      <c r="A50" s="338" t="s">
        <v>230</v>
      </c>
      <c r="B50" s="338"/>
      <c r="C50" s="338"/>
      <c r="D50" s="338"/>
      <c r="E50" s="338"/>
      <c r="F50" s="338"/>
      <c r="G50" s="338"/>
      <c r="H50" s="338"/>
      <c r="I50" s="338"/>
      <c r="J50" s="338"/>
      <c r="K50" s="338"/>
      <c r="L50" s="338"/>
      <c r="M50" s="338"/>
      <c r="N50" s="338"/>
      <c r="O50" s="338"/>
      <c r="P50" s="338"/>
      <c r="Q50" s="338"/>
      <c r="R50" s="338"/>
      <c r="S50" s="338"/>
      <c r="T50" s="338"/>
      <c r="U50" s="338"/>
      <c r="V50" s="338"/>
      <c r="W50" s="338"/>
      <c r="X50" s="338"/>
      <c r="Y50" s="338"/>
      <c r="Z50" s="338"/>
      <c r="AA50" s="338"/>
      <c r="AB50" s="338"/>
      <c r="AD50" s="338" t="s">
        <v>230</v>
      </c>
      <c r="AE50" s="338"/>
      <c r="AF50" s="338"/>
      <c r="AG50" s="338"/>
      <c r="AH50" s="338"/>
      <c r="AI50" s="338"/>
      <c r="AJ50" s="338"/>
      <c r="AK50" s="338"/>
      <c r="AL50" s="338"/>
      <c r="AM50" s="338"/>
      <c r="AN50" s="338"/>
      <c r="AO50" s="338"/>
      <c r="AP50" s="338"/>
      <c r="AQ50" s="338"/>
      <c r="AR50" s="338"/>
      <c r="AS50" s="338"/>
      <c r="AT50" s="338"/>
      <c r="AU50" s="338"/>
      <c r="AV50" s="338"/>
      <c r="AW50" s="338"/>
      <c r="AX50" s="338"/>
      <c r="AY50" s="338"/>
      <c r="AZ50" s="338"/>
      <c r="BA50" s="338"/>
      <c r="BB50" s="338"/>
      <c r="BC50" s="338"/>
      <c r="BD50" s="338"/>
      <c r="BE50" s="338"/>
    </row>
    <row r="51" spans="1:61" ht="15" customHeight="1" x14ac:dyDescent="0.25">
      <c r="A51" s="338" t="s">
        <v>462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  <c r="L51" s="338"/>
      <c r="M51" s="338"/>
      <c r="N51" s="338"/>
      <c r="O51" s="338"/>
      <c r="P51" s="338"/>
      <c r="Q51" s="338"/>
      <c r="R51" s="338"/>
      <c r="S51" s="338"/>
      <c r="T51" s="338"/>
      <c r="U51" s="338"/>
      <c r="V51" s="338"/>
      <c r="W51" s="338"/>
      <c r="X51" s="338"/>
      <c r="Y51" s="338"/>
      <c r="Z51" s="338"/>
      <c r="AA51" s="338"/>
      <c r="AB51" s="338"/>
      <c r="AD51" s="338" t="s">
        <v>462</v>
      </c>
      <c r="AE51" s="338"/>
      <c r="AF51" s="338"/>
      <c r="AG51" s="338"/>
      <c r="AH51" s="338"/>
      <c r="AI51" s="338"/>
      <c r="AJ51" s="338"/>
      <c r="AK51" s="338"/>
      <c r="AL51" s="338"/>
      <c r="AM51" s="338"/>
      <c r="AN51" s="338"/>
      <c r="AO51" s="338"/>
      <c r="AP51" s="338"/>
      <c r="AQ51" s="338"/>
      <c r="AR51" s="338"/>
      <c r="AS51" s="338"/>
      <c r="AT51" s="338"/>
      <c r="AU51" s="338"/>
      <c r="AV51" s="338"/>
      <c r="AW51" s="338"/>
      <c r="AX51" s="338"/>
      <c r="AY51" s="338"/>
      <c r="AZ51" s="338"/>
      <c r="BA51" s="338"/>
      <c r="BB51" s="338"/>
      <c r="BC51" s="338"/>
      <c r="BD51" s="338"/>
      <c r="BE51" s="338"/>
    </row>
    <row r="52" spans="1:61" ht="15" customHeight="1" thickBot="1" x14ac:dyDescent="0.3">
      <c r="A52" s="121"/>
      <c r="B52" s="143"/>
      <c r="C52" s="121"/>
      <c r="D52" s="121"/>
      <c r="E52" s="121"/>
      <c r="F52" s="122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D52" s="121"/>
      <c r="AE52" s="143"/>
      <c r="AF52" s="121"/>
      <c r="AG52" s="121"/>
      <c r="AH52" s="121"/>
      <c r="AI52" s="122"/>
      <c r="AJ52" s="121"/>
      <c r="AK52" s="121"/>
      <c r="AL52" s="121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</row>
    <row r="53" spans="1:61" ht="15" customHeight="1" x14ac:dyDescent="0.25">
      <c r="A53" s="345" t="s">
        <v>242</v>
      </c>
      <c r="B53" s="343" t="s">
        <v>19</v>
      </c>
      <c r="C53" s="343"/>
      <c r="D53" s="343"/>
      <c r="E53" s="108"/>
      <c r="F53" s="343" t="s">
        <v>116</v>
      </c>
      <c r="G53" s="343"/>
      <c r="H53" s="343"/>
      <c r="I53" s="108"/>
      <c r="J53" s="343" t="s">
        <v>117</v>
      </c>
      <c r="K53" s="343"/>
      <c r="L53" s="343"/>
      <c r="M53" s="108"/>
      <c r="N53" s="343" t="s">
        <v>118</v>
      </c>
      <c r="O53" s="343"/>
      <c r="P53" s="343"/>
      <c r="Q53" s="108"/>
      <c r="R53" s="343" t="s">
        <v>119</v>
      </c>
      <c r="S53" s="343"/>
      <c r="T53" s="343"/>
      <c r="U53" s="108"/>
      <c r="V53" s="343" t="s">
        <v>120</v>
      </c>
      <c r="W53" s="343"/>
      <c r="X53" s="343"/>
      <c r="Y53" s="108"/>
      <c r="Z53" s="343" t="s">
        <v>121</v>
      </c>
      <c r="AA53" s="343"/>
      <c r="AB53" s="343"/>
      <c r="AD53" s="345" t="s">
        <v>242</v>
      </c>
      <c r="AE53" s="343" t="s">
        <v>19</v>
      </c>
      <c r="AF53" s="343"/>
      <c r="AG53" s="343"/>
      <c r="AH53" s="108"/>
      <c r="AI53" s="343" t="s">
        <v>116</v>
      </c>
      <c r="AJ53" s="343"/>
      <c r="AK53" s="343"/>
      <c r="AL53" s="108"/>
      <c r="AM53" s="343" t="s">
        <v>117</v>
      </c>
      <c r="AN53" s="343"/>
      <c r="AO53" s="343"/>
      <c r="AP53" s="108"/>
      <c r="AQ53" s="343" t="s">
        <v>118</v>
      </c>
      <c r="AR53" s="343"/>
      <c r="AS53" s="343"/>
      <c r="AT53" s="108"/>
      <c r="AU53" s="343" t="s">
        <v>119</v>
      </c>
      <c r="AV53" s="343"/>
      <c r="AW53" s="343"/>
      <c r="AX53" s="108"/>
      <c r="AY53" s="343" t="s">
        <v>120</v>
      </c>
      <c r="AZ53" s="343"/>
      <c r="BA53" s="343"/>
      <c r="BB53" s="108"/>
      <c r="BC53" s="343" t="s">
        <v>121</v>
      </c>
      <c r="BD53" s="343"/>
      <c r="BE53" s="343"/>
    </row>
    <row r="54" spans="1:61" ht="15" customHeight="1" thickBot="1" x14ac:dyDescent="0.3">
      <c r="A54" s="346"/>
      <c r="B54" s="109" t="s">
        <v>70</v>
      </c>
      <c r="C54" s="109" t="s">
        <v>71</v>
      </c>
      <c r="D54" s="109" t="s">
        <v>72</v>
      </c>
      <c r="E54" s="110"/>
      <c r="F54" s="109" t="s">
        <v>70</v>
      </c>
      <c r="G54" s="109" t="s">
        <v>71</v>
      </c>
      <c r="H54" s="109" t="s">
        <v>72</v>
      </c>
      <c r="I54" s="110"/>
      <c r="J54" s="109" t="s">
        <v>70</v>
      </c>
      <c r="K54" s="109" t="s">
        <v>71</v>
      </c>
      <c r="L54" s="109" t="s">
        <v>72</v>
      </c>
      <c r="M54" s="110"/>
      <c r="N54" s="109" t="s">
        <v>70</v>
      </c>
      <c r="O54" s="109" t="s">
        <v>71</v>
      </c>
      <c r="P54" s="109" t="s">
        <v>72</v>
      </c>
      <c r="Q54" s="110"/>
      <c r="R54" s="109" t="s">
        <v>70</v>
      </c>
      <c r="S54" s="109" t="s">
        <v>71</v>
      </c>
      <c r="T54" s="109" t="s">
        <v>72</v>
      </c>
      <c r="U54" s="110"/>
      <c r="V54" s="109" t="s">
        <v>70</v>
      </c>
      <c r="W54" s="109" t="s">
        <v>71</v>
      </c>
      <c r="X54" s="109" t="s">
        <v>72</v>
      </c>
      <c r="Y54" s="110"/>
      <c r="Z54" s="109" t="s">
        <v>70</v>
      </c>
      <c r="AA54" s="109" t="s">
        <v>71</v>
      </c>
      <c r="AB54" s="109" t="s">
        <v>72</v>
      </c>
      <c r="AD54" s="346"/>
      <c r="AE54" s="109" t="s">
        <v>70</v>
      </c>
      <c r="AF54" s="109" t="s">
        <v>71</v>
      </c>
      <c r="AG54" s="109" t="s">
        <v>72</v>
      </c>
      <c r="AH54" s="110"/>
      <c r="AI54" s="109" t="s">
        <v>70</v>
      </c>
      <c r="AJ54" s="109" t="s">
        <v>71</v>
      </c>
      <c r="AK54" s="109" t="s">
        <v>72</v>
      </c>
      <c r="AL54" s="110"/>
      <c r="AM54" s="109" t="s">
        <v>70</v>
      </c>
      <c r="AN54" s="109" t="s">
        <v>71</v>
      </c>
      <c r="AO54" s="109" t="s">
        <v>72</v>
      </c>
      <c r="AP54" s="110"/>
      <c r="AQ54" s="109" t="s">
        <v>70</v>
      </c>
      <c r="AR54" s="109" t="s">
        <v>71</v>
      </c>
      <c r="AS54" s="109" t="s">
        <v>72</v>
      </c>
      <c r="AT54" s="110"/>
      <c r="AU54" s="109" t="s">
        <v>70</v>
      </c>
      <c r="AV54" s="109" t="s">
        <v>71</v>
      </c>
      <c r="AW54" s="109" t="s">
        <v>72</v>
      </c>
      <c r="AX54" s="110"/>
      <c r="AY54" s="109" t="s">
        <v>70</v>
      </c>
      <c r="AZ54" s="109" t="s">
        <v>71</v>
      </c>
      <c r="BA54" s="109" t="s">
        <v>72</v>
      </c>
      <c r="BB54" s="110"/>
      <c r="BC54" s="109" t="s">
        <v>70</v>
      </c>
      <c r="BD54" s="109" t="s">
        <v>71</v>
      </c>
      <c r="BE54" s="109" t="s">
        <v>72</v>
      </c>
    </row>
    <row r="55" spans="1:61" ht="15" customHeight="1" x14ac:dyDescent="0.25">
      <c r="A55" s="126"/>
      <c r="B55" s="112"/>
      <c r="C55" s="112"/>
      <c r="D55" s="112"/>
      <c r="E55" s="113"/>
      <c r="F55" s="112"/>
      <c r="G55" s="112"/>
      <c r="H55" s="112"/>
      <c r="I55" s="113"/>
      <c r="J55" s="112"/>
      <c r="K55" s="112"/>
      <c r="L55" s="112"/>
      <c r="M55" s="113"/>
      <c r="N55" s="112"/>
      <c r="O55" s="112"/>
      <c r="P55" s="112"/>
      <c r="Q55" s="113"/>
      <c r="R55" s="112"/>
      <c r="S55" s="112"/>
      <c r="T55" s="112"/>
      <c r="U55" s="113"/>
      <c r="V55" s="112"/>
      <c r="W55" s="112"/>
      <c r="X55" s="112"/>
      <c r="Y55" s="113"/>
      <c r="Z55" s="112"/>
      <c r="AA55" s="112"/>
      <c r="AB55" s="112"/>
      <c r="AD55" s="126"/>
      <c r="AE55" s="112"/>
      <c r="AF55" s="112"/>
      <c r="AG55" s="112"/>
      <c r="AH55" s="113"/>
      <c r="AI55" s="112"/>
      <c r="AJ55" s="112"/>
      <c r="AK55" s="112"/>
      <c r="AL55" s="113"/>
      <c r="AM55" s="112"/>
      <c r="AN55" s="112"/>
      <c r="AO55" s="112"/>
      <c r="AP55" s="113"/>
      <c r="AQ55" s="112"/>
      <c r="AR55" s="112"/>
      <c r="AS55" s="112"/>
      <c r="AT55" s="113"/>
      <c r="AU55" s="112"/>
      <c r="AV55" s="112"/>
      <c r="AW55" s="112"/>
      <c r="AX55" s="113"/>
      <c r="AY55" s="112"/>
      <c r="AZ55" s="112"/>
      <c r="BA55" s="112"/>
      <c r="BB55" s="113"/>
      <c r="BC55" s="112"/>
      <c r="BD55" s="112"/>
      <c r="BE55" s="112"/>
    </row>
    <row r="56" spans="1:61" s="148" customFormat="1" ht="15" customHeight="1" x14ac:dyDescent="0.25">
      <c r="A56" s="150" t="s">
        <v>244</v>
      </c>
      <c r="B56" s="152">
        <f>SUM(B58:B83)</f>
        <v>516</v>
      </c>
      <c r="C56" s="152">
        <f>SUM(C58:C83)</f>
        <v>252</v>
      </c>
      <c r="D56" s="152">
        <f>SUM(D58:D83)</f>
        <v>264</v>
      </c>
      <c r="E56" s="152"/>
      <c r="F56" s="227" t="s">
        <v>61</v>
      </c>
      <c r="G56" s="227" t="s">
        <v>61</v>
      </c>
      <c r="H56" s="227" t="s">
        <v>61</v>
      </c>
      <c r="I56" s="227"/>
      <c r="J56" s="227" t="s">
        <v>61</v>
      </c>
      <c r="K56" s="227" t="s">
        <v>61</v>
      </c>
      <c r="L56" s="227" t="s">
        <v>61</v>
      </c>
      <c r="M56" s="227"/>
      <c r="N56" s="227" t="s">
        <v>61</v>
      </c>
      <c r="O56" s="227" t="s">
        <v>61</v>
      </c>
      <c r="P56" s="227" t="s">
        <v>61</v>
      </c>
      <c r="Q56" s="152"/>
      <c r="R56" s="152">
        <f>SUM(R58:R83)</f>
        <v>266</v>
      </c>
      <c r="S56" s="152">
        <f>SUM(S58:S83)</f>
        <v>129</v>
      </c>
      <c r="T56" s="152">
        <f>SUM(T58:T83)</f>
        <v>137</v>
      </c>
      <c r="U56" s="152"/>
      <c r="V56" s="152">
        <f>SUM(V58:V83)</f>
        <v>159</v>
      </c>
      <c r="W56" s="152">
        <f>SUM(W58:W83)</f>
        <v>82</v>
      </c>
      <c r="X56" s="152">
        <f>SUM(X58:X83)</f>
        <v>77</v>
      </c>
      <c r="Y56" s="152"/>
      <c r="Z56" s="152">
        <f>SUM(Z58:Z83)</f>
        <v>91</v>
      </c>
      <c r="AA56" s="152">
        <f>SUM(AA58:AA83)</f>
        <v>41</v>
      </c>
      <c r="AB56" s="152">
        <f>SUM(AB58:AB83)</f>
        <v>50</v>
      </c>
      <c r="AD56" s="150" t="s">
        <v>244</v>
      </c>
      <c r="AE56" s="210">
        <f>+B56/(B56+B13)*100</f>
        <v>3.982710713183081</v>
      </c>
      <c r="AF56" s="210">
        <f t="shared" ref="AF56:AG56" si="19">+C56/(C56+C13)*100</f>
        <v>5.4030874785591765</v>
      </c>
      <c r="AG56" s="210">
        <f t="shared" si="19"/>
        <v>3.1837916063675831</v>
      </c>
      <c r="AH56" s="163"/>
      <c r="AI56" s="210" t="s">
        <v>17</v>
      </c>
      <c r="AJ56" s="210" t="s">
        <v>17</v>
      </c>
      <c r="AK56" s="210" t="s">
        <v>17</v>
      </c>
      <c r="AL56" s="163"/>
      <c r="AM56" s="210" t="s">
        <v>17</v>
      </c>
      <c r="AN56" s="210" t="s">
        <v>17</v>
      </c>
      <c r="AO56" s="210" t="s">
        <v>17</v>
      </c>
      <c r="AP56" s="163"/>
      <c r="AQ56" s="210" t="s">
        <v>17</v>
      </c>
      <c r="AR56" s="210" t="s">
        <v>17</v>
      </c>
      <c r="AS56" s="210" t="s">
        <v>17</v>
      </c>
      <c r="AT56" s="163"/>
      <c r="AU56" s="210">
        <f>+R56/(R56+R13)*100</f>
        <v>4.6164526206178413</v>
      </c>
      <c r="AV56" s="210">
        <f t="shared" ref="AV56" si="20">+S56/(S56+S13)*100</f>
        <v>6.0308555399719497</v>
      </c>
      <c r="AW56" s="210">
        <f t="shared" ref="AW56" si="21">+T56/(T56+T13)*100</f>
        <v>3.7813966326248964</v>
      </c>
      <c r="AX56" s="163"/>
      <c r="AY56" s="210">
        <f>+V56/(V56+V13)*100</f>
        <v>4.1677588466579287</v>
      </c>
      <c r="AZ56" s="210">
        <f t="shared" ref="AZ56" si="22">+W56/(W56+W13)*100</f>
        <v>5.9291395516992047</v>
      </c>
      <c r="BA56" s="210">
        <f t="shared" ref="BA56" si="23">+X56/(X56+X13)*100</f>
        <v>3.1661184210526314</v>
      </c>
      <c r="BB56" s="163"/>
      <c r="BC56" s="210">
        <f>+Z56/(Z56+Z13)*100</f>
        <v>2.6931044687777446</v>
      </c>
      <c r="BD56" s="210">
        <f t="shared" ref="BD56" si="24">+AA56/(AA56+AA13)*100</f>
        <v>3.5901926444833623</v>
      </c>
      <c r="BE56" s="210">
        <f t="shared" ref="BE56" si="25">+AB56/(AB56+AB13)*100</f>
        <v>2.2351363433169422</v>
      </c>
      <c r="BF56" s="150"/>
      <c r="BG56" s="150"/>
      <c r="BH56" s="150"/>
      <c r="BI56" s="150"/>
    </row>
    <row r="57" spans="1:61" ht="15" customHeight="1" x14ac:dyDescent="0.25">
      <c r="B57" s="149"/>
      <c r="C57" s="149"/>
      <c r="D57" s="149"/>
      <c r="E57" s="149"/>
      <c r="F57" s="249"/>
      <c r="G57" s="249"/>
      <c r="H57" s="249"/>
      <c r="I57" s="249"/>
      <c r="J57" s="249"/>
      <c r="K57" s="249"/>
      <c r="L57" s="249"/>
      <c r="M57" s="249"/>
      <c r="N57" s="249"/>
      <c r="O57" s="249"/>
      <c r="P57" s="2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  <c r="AE57" s="125"/>
      <c r="AF57" s="125"/>
      <c r="AG57" s="125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25"/>
      <c r="AV57" s="125"/>
      <c r="AW57" s="125"/>
      <c r="AX57" s="149"/>
      <c r="AY57" s="125"/>
      <c r="AZ57" s="125"/>
      <c r="BA57" s="125"/>
      <c r="BB57" s="149"/>
      <c r="BC57" s="125"/>
      <c r="BD57" s="125"/>
      <c r="BE57" s="125"/>
    </row>
    <row r="58" spans="1:61" ht="15" customHeight="1" x14ac:dyDescent="0.2">
      <c r="A58" s="205" t="s">
        <v>79</v>
      </c>
      <c r="B58" s="263">
        <v>1</v>
      </c>
      <c r="C58" s="263">
        <v>0</v>
      </c>
      <c r="D58" s="263">
        <v>1</v>
      </c>
      <c r="E58" s="263"/>
      <c r="F58" s="227">
        <v>0</v>
      </c>
      <c r="G58" s="227">
        <v>0</v>
      </c>
      <c r="H58" s="227">
        <v>0</v>
      </c>
      <c r="I58" s="227"/>
      <c r="J58" s="227">
        <v>0</v>
      </c>
      <c r="K58" s="227">
        <v>0</v>
      </c>
      <c r="L58" s="227">
        <v>0</v>
      </c>
      <c r="M58" s="227"/>
      <c r="N58" s="227">
        <v>0</v>
      </c>
      <c r="O58" s="227">
        <v>0</v>
      </c>
      <c r="P58" s="227">
        <v>0</v>
      </c>
      <c r="Q58" s="263"/>
      <c r="R58" s="263">
        <v>1</v>
      </c>
      <c r="S58" s="263">
        <v>0</v>
      </c>
      <c r="T58" s="263">
        <v>1</v>
      </c>
      <c r="U58" s="263"/>
      <c r="V58" s="263">
        <v>0</v>
      </c>
      <c r="W58" s="263">
        <v>0</v>
      </c>
      <c r="X58" s="263">
        <v>0</v>
      </c>
      <c r="Y58" s="263"/>
      <c r="Z58" s="263">
        <v>0</v>
      </c>
      <c r="AA58" s="263">
        <v>0</v>
      </c>
      <c r="AB58" s="263">
        <v>0</v>
      </c>
      <c r="AD58" s="205" t="s">
        <v>79</v>
      </c>
      <c r="AE58" s="125">
        <f t="shared" ref="AE58:AE83" si="26">+B58/(B58+B15)*100</f>
        <v>0.32467532467532467</v>
      </c>
      <c r="AF58" s="125">
        <f t="shared" ref="AF58:AF83" si="27">+C58/(C58+C15)*100</f>
        <v>0</v>
      </c>
      <c r="AG58" s="125">
        <f t="shared" ref="AG58:AG83" si="28">+D58/(D58+D15)*100</f>
        <v>0.52356020942408377</v>
      </c>
      <c r="AH58" s="118"/>
      <c r="AI58" s="125" t="s">
        <v>17</v>
      </c>
      <c r="AJ58" s="125" t="s">
        <v>17</v>
      </c>
      <c r="AK58" s="125" t="s">
        <v>17</v>
      </c>
      <c r="AL58" s="118"/>
      <c r="AM58" s="125" t="s">
        <v>17</v>
      </c>
      <c r="AN58" s="125" t="s">
        <v>17</v>
      </c>
      <c r="AO58" s="125" t="s">
        <v>17</v>
      </c>
      <c r="AP58" s="118"/>
      <c r="AQ58" s="125" t="s">
        <v>17</v>
      </c>
      <c r="AR58" s="125" t="s">
        <v>17</v>
      </c>
      <c r="AS58" s="125" t="s">
        <v>17</v>
      </c>
      <c r="AT58" s="118"/>
      <c r="AU58" s="125">
        <f t="shared" ref="AU58:AU83" si="29">+R58/(R58+R15)*100</f>
        <v>0.85470085470085477</v>
      </c>
      <c r="AV58" s="125">
        <f t="shared" ref="AV58:AV83" si="30">+S58/(S58+S15)*100</f>
        <v>0</v>
      </c>
      <c r="AW58" s="125">
        <f t="shared" ref="AW58:AW83" si="31">+T58/(T58+T15)*100</f>
        <v>1.639344262295082</v>
      </c>
      <c r="AX58" s="118"/>
      <c r="AY58" s="125">
        <f t="shared" ref="AY58:AY83" si="32">+V58/(V58+V15)*100</f>
        <v>0</v>
      </c>
      <c r="AZ58" s="125">
        <f t="shared" ref="AZ58:AZ83" si="33">+W58/(W58+W15)*100</f>
        <v>0</v>
      </c>
      <c r="BA58" s="125">
        <f t="shared" ref="BA58:BA83" si="34">+X58/(X58+X15)*100</f>
        <v>0</v>
      </c>
      <c r="BB58" s="118"/>
      <c r="BC58" s="125">
        <f t="shared" ref="BC58:BC83" si="35">+Z58/(Z58+Z15)*100</f>
        <v>0</v>
      </c>
      <c r="BD58" s="125">
        <f t="shared" ref="BD58:BD83" si="36">+AA58/(AA58+AA15)*100</f>
        <v>0</v>
      </c>
      <c r="BE58" s="125">
        <f t="shared" ref="BE58:BE83" si="37">+AB58/(AB58+AB15)*100</f>
        <v>0</v>
      </c>
    </row>
    <row r="59" spans="1:61" ht="15" customHeight="1" x14ac:dyDescent="0.2">
      <c r="A59" s="205" t="s">
        <v>80</v>
      </c>
      <c r="B59" s="263">
        <v>1</v>
      </c>
      <c r="C59" s="263">
        <v>1</v>
      </c>
      <c r="D59" s="263">
        <v>0</v>
      </c>
      <c r="E59" s="263"/>
      <c r="F59" s="227">
        <v>0</v>
      </c>
      <c r="G59" s="227">
        <v>0</v>
      </c>
      <c r="H59" s="227">
        <v>0</v>
      </c>
      <c r="I59" s="227"/>
      <c r="J59" s="227">
        <v>0</v>
      </c>
      <c r="K59" s="227">
        <v>0</v>
      </c>
      <c r="L59" s="227">
        <v>0</v>
      </c>
      <c r="M59" s="227"/>
      <c r="N59" s="227">
        <v>0</v>
      </c>
      <c r="O59" s="227">
        <v>0</v>
      </c>
      <c r="P59" s="227">
        <v>0</v>
      </c>
      <c r="Q59" s="263"/>
      <c r="R59" s="263">
        <v>0</v>
      </c>
      <c r="S59" s="263">
        <v>0</v>
      </c>
      <c r="T59" s="263">
        <v>0</v>
      </c>
      <c r="U59" s="263"/>
      <c r="V59" s="263">
        <v>0</v>
      </c>
      <c r="W59" s="263">
        <v>0</v>
      </c>
      <c r="X59" s="263">
        <v>0</v>
      </c>
      <c r="Y59" s="263"/>
      <c r="Z59" s="263">
        <v>1</v>
      </c>
      <c r="AA59" s="263">
        <v>1</v>
      </c>
      <c r="AB59" s="263">
        <v>0</v>
      </c>
      <c r="AD59" s="205" t="s">
        <v>80</v>
      </c>
      <c r="AE59" s="125">
        <f t="shared" si="26"/>
        <v>0.21929824561403508</v>
      </c>
      <c r="AF59" s="125">
        <f t="shared" si="27"/>
        <v>0.76335877862595414</v>
      </c>
      <c r="AG59" s="125">
        <f t="shared" si="28"/>
        <v>0</v>
      </c>
      <c r="AH59" s="118"/>
      <c r="AI59" s="125" t="s">
        <v>17</v>
      </c>
      <c r="AJ59" s="125" t="s">
        <v>17</v>
      </c>
      <c r="AK59" s="125" t="s">
        <v>17</v>
      </c>
      <c r="AL59" s="118"/>
      <c r="AM59" s="125" t="s">
        <v>17</v>
      </c>
      <c r="AN59" s="125" t="s">
        <v>17</v>
      </c>
      <c r="AO59" s="125" t="s">
        <v>17</v>
      </c>
      <c r="AP59" s="118"/>
      <c r="AQ59" s="125" t="s">
        <v>17</v>
      </c>
      <c r="AR59" s="125" t="s">
        <v>17</v>
      </c>
      <c r="AS59" s="125" t="s">
        <v>17</v>
      </c>
      <c r="AT59" s="118"/>
      <c r="AU59" s="125">
        <f t="shared" si="29"/>
        <v>0</v>
      </c>
      <c r="AV59" s="125">
        <f t="shared" si="30"/>
        <v>0</v>
      </c>
      <c r="AW59" s="125">
        <f t="shared" si="31"/>
        <v>0</v>
      </c>
      <c r="AX59" s="118"/>
      <c r="AY59" s="125">
        <f t="shared" si="32"/>
        <v>0</v>
      </c>
      <c r="AZ59" s="125">
        <f t="shared" si="33"/>
        <v>0</v>
      </c>
      <c r="BA59" s="125">
        <f t="shared" si="34"/>
        <v>0</v>
      </c>
      <c r="BB59" s="118"/>
      <c r="BC59" s="125">
        <f t="shared" si="35"/>
        <v>0.76335877862595414</v>
      </c>
      <c r="BD59" s="125">
        <f t="shared" si="36"/>
        <v>3.3333333333333335</v>
      </c>
      <c r="BE59" s="125">
        <f t="shared" si="37"/>
        <v>0</v>
      </c>
    </row>
    <row r="60" spans="1:61" ht="15" customHeight="1" x14ac:dyDescent="0.2">
      <c r="A60" s="205" t="s">
        <v>157</v>
      </c>
      <c r="B60" s="263">
        <v>14</v>
      </c>
      <c r="C60" s="263">
        <v>3</v>
      </c>
      <c r="D60" s="263">
        <v>11</v>
      </c>
      <c r="E60" s="263"/>
      <c r="F60" s="227">
        <v>0</v>
      </c>
      <c r="G60" s="227">
        <v>0</v>
      </c>
      <c r="H60" s="227">
        <v>0</v>
      </c>
      <c r="I60" s="227"/>
      <c r="J60" s="227">
        <v>0</v>
      </c>
      <c r="K60" s="227">
        <v>0</v>
      </c>
      <c r="L60" s="227">
        <v>0</v>
      </c>
      <c r="M60" s="227"/>
      <c r="N60" s="227">
        <v>0</v>
      </c>
      <c r="O60" s="227">
        <v>0</v>
      </c>
      <c r="P60" s="227">
        <v>0</v>
      </c>
      <c r="Q60" s="263"/>
      <c r="R60" s="263">
        <v>2</v>
      </c>
      <c r="S60" s="263">
        <v>1</v>
      </c>
      <c r="T60" s="263">
        <v>1</v>
      </c>
      <c r="U60" s="263"/>
      <c r="V60" s="263">
        <v>9</v>
      </c>
      <c r="W60" s="263">
        <v>1</v>
      </c>
      <c r="X60" s="263">
        <v>8</v>
      </c>
      <c r="Y60" s="263"/>
      <c r="Z60" s="263">
        <v>3</v>
      </c>
      <c r="AA60" s="263">
        <v>1</v>
      </c>
      <c r="AB60" s="263">
        <v>2</v>
      </c>
      <c r="AD60" s="205" t="s">
        <v>157</v>
      </c>
      <c r="AE60" s="125">
        <f t="shared" si="26"/>
        <v>5.4901960784313726</v>
      </c>
      <c r="AF60" s="125">
        <f t="shared" si="27"/>
        <v>3.4482758620689653</v>
      </c>
      <c r="AG60" s="125">
        <f t="shared" si="28"/>
        <v>6.5476190476190483</v>
      </c>
      <c r="AH60" s="118"/>
      <c r="AI60" s="125" t="s">
        <v>17</v>
      </c>
      <c r="AJ60" s="125" t="s">
        <v>17</v>
      </c>
      <c r="AK60" s="125" t="s">
        <v>17</v>
      </c>
      <c r="AL60" s="118"/>
      <c r="AM60" s="125" t="s">
        <v>17</v>
      </c>
      <c r="AN60" s="125" t="s">
        <v>17</v>
      </c>
      <c r="AO60" s="125" t="s">
        <v>17</v>
      </c>
      <c r="AP60" s="118"/>
      <c r="AQ60" s="125" t="s">
        <v>17</v>
      </c>
      <c r="AR60" s="125" t="s">
        <v>17</v>
      </c>
      <c r="AS60" s="125" t="s">
        <v>17</v>
      </c>
      <c r="AT60" s="118"/>
      <c r="AU60" s="125">
        <f t="shared" si="29"/>
        <v>1.5625</v>
      </c>
      <c r="AV60" s="125">
        <f t="shared" si="30"/>
        <v>2.3255813953488373</v>
      </c>
      <c r="AW60" s="125">
        <f t="shared" si="31"/>
        <v>1.1764705882352942</v>
      </c>
      <c r="AX60" s="118"/>
      <c r="AY60" s="125">
        <f t="shared" si="32"/>
        <v>10</v>
      </c>
      <c r="AZ60" s="125">
        <f t="shared" si="33"/>
        <v>3.125</v>
      </c>
      <c r="BA60" s="125">
        <f t="shared" si="34"/>
        <v>13.793103448275861</v>
      </c>
      <c r="BB60" s="118"/>
      <c r="BC60" s="125">
        <f t="shared" si="35"/>
        <v>8.1081081081081088</v>
      </c>
      <c r="BD60" s="125">
        <f t="shared" si="36"/>
        <v>8.3333333333333321</v>
      </c>
      <c r="BE60" s="125">
        <f t="shared" si="37"/>
        <v>8</v>
      </c>
    </row>
    <row r="61" spans="1:61" ht="15" customHeight="1" x14ac:dyDescent="0.2">
      <c r="A61" s="205" t="s">
        <v>82</v>
      </c>
      <c r="B61" s="263">
        <v>58</v>
      </c>
      <c r="C61" s="263">
        <v>22</v>
      </c>
      <c r="D61" s="263">
        <v>36</v>
      </c>
      <c r="E61" s="263"/>
      <c r="F61" s="227">
        <v>0</v>
      </c>
      <c r="G61" s="227">
        <v>0</v>
      </c>
      <c r="H61" s="227">
        <v>0</v>
      </c>
      <c r="I61" s="227"/>
      <c r="J61" s="227">
        <v>0</v>
      </c>
      <c r="K61" s="227">
        <v>0</v>
      </c>
      <c r="L61" s="227">
        <v>0</v>
      </c>
      <c r="M61" s="227"/>
      <c r="N61" s="227">
        <v>0</v>
      </c>
      <c r="O61" s="227">
        <v>0</v>
      </c>
      <c r="P61" s="227">
        <v>0</v>
      </c>
      <c r="Q61" s="263"/>
      <c r="R61" s="263">
        <v>32</v>
      </c>
      <c r="S61" s="263">
        <v>13</v>
      </c>
      <c r="T61" s="263">
        <v>19</v>
      </c>
      <c r="U61" s="263"/>
      <c r="V61" s="263">
        <v>16</v>
      </c>
      <c r="W61" s="263">
        <v>5</v>
      </c>
      <c r="X61" s="263">
        <v>11</v>
      </c>
      <c r="Y61" s="263"/>
      <c r="Z61" s="263">
        <v>10</v>
      </c>
      <c r="AA61" s="263">
        <v>4</v>
      </c>
      <c r="AB61" s="263">
        <v>6</v>
      </c>
      <c r="AD61" s="205" t="s">
        <v>82</v>
      </c>
      <c r="AE61" s="125">
        <f t="shared" si="26"/>
        <v>5.3753475440222429</v>
      </c>
      <c r="AF61" s="125">
        <f t="shared" si="27"/>
        <v>5.5276381909547743</v>
      </c>
      <c r="AG61" s="125">
        <f t="shared" si="28"/>
        <v>5.286343612334802</v>
      </c>
      <c r="AH61" s="118"/>
      <c r="AI61" s="125" t="s">
        <v>17</v>
      </c>
      <c r="AJ61" s="125" t="s">
        <v>17</v>
      </c>
      <c r="AK61" s="125" t="s">
        <v>17</v>
      </c>
      <c r="AL61" s="118"/>
      <c r="AM61" s="125" t="s">
        <v>17</v>
      </c>
      <c r="AN61" s="125" t="s">
        <v>17</v>
      </c>
      <c r="AO61" s="125" t="s">
        <v>17</v>
      </c>
      <c r="AP61" s="118"/>
      <c r="AQ61" s="125" t="s">
        <v>17</v>
      </c>
      <c r="AR61" s="125" t="s">
        <v>17</v>
      </c>
      <c r="AS61" s="125" t="s">
        <v>17</v>
      </c>
      <c r="AT61" s="118"/>
      <c r="AU61" s="125">
        <f t="shared" si="29"/>
        <v>6.7085953878406714</v>
      </c>
      <c r="AV61" s="125">
        <f t="shared" si="30"/>
        <v>7.1823204419889501</v>
      </c>
      <c r="AW61" s="125">
        <f t="shared" si="31"/>
        <v>6.4189189189189184</v>
      </c>
      <c r="AX61" s="118"/>
      <c r="AY61" s="125">
        <f t="shared" si="32"/>
        <v>5.5749128919860631</v>
      </c>
      <c r="AZ61" s="125">
        <f t="shared" si="33"/>
        <v>4.5871559633027523</v>
      </c>
      <c r="BA61" s="125">
        <f t="shared" si="34"/>
        <v>6.179775280898876</v>
      </c>
      <c r="BB61" s="118"/>
      <c r="BC61" s="125">
        <f t="shared" si="35"/>
        <v>3.1746031746031744</v>
      </c>
      <c r="BD61" s="125">
        <f t="shared" si="36"/>
        <v>3.7037037037037033</v>
      </c>
      <c r="BE61" s="125">
        <f t="shared" si="37"/>
        <v>2.8985507246376812</v>
      </c>
    </row>
    <row r="62" spans="1:61" ht="15" customHeight="1" x14ac:dyDescent="0.2">
      <c r="A62" s="205" t="s">
        <v>83</v>
      </c>
      <c r="B62" s="263">
        <v>5</v>
      </c>
      <c r="C62" s="263">
        <v>3</v>
      </c>
      <c r="D62" s="263">
        <v>2</v>
      </c>
      <c r="E62" s="263"/>
      <c r="F62" s="227">
        <v>0</v>
      </c>
      <c r="G62" s="227">
        <v>0</v>
      </c>
      <c r="H62" s="227">
        <v>0</v>
      </c>
      <c r="I62" s="227"/>
      <c r="J62" s="227">
        <v>0</v>
      </c>
      <c r="K62" s="227">
        <v>0</v>
      </c>
      <c r="L62" s="227">
        <v>0</v>
      </c>
      <c r="M62" s="227"/>
      <c r="N62" s="227">
        <v>0</v>
      </c>
      <c r="O62" s="227">
        <v>0</v>
      </c>
      <c r="P62" s="227">
        <v>0</v>
      </c>
      <c r="Q62" s="263"/>
      <c r="R62" s="263">
        <v>2</v>
      </c>
      <c r="S62" s="263">
        <v>2</v>
      </c>
      <c r="T62" s="263">
        <v>0</v>
      </c>
      <c r="U62" s="263"/>
      <c r="V62" s="263">
        <v>3</v>
      </c>
      <c r="W62" s="263">
        <v>1</v>
      </c>
      <c r="X62" s="263">
        <v>2</v>
      </c>
      <c r="Y62" s="263"/>
      <c r="Z62" s="263">
        <v>0</v>
      </c>
      <c r="AA62" s="263">
        <v>0</v>
      </c>
      <c r="AB62" s="263">
        <v>0</v>
      </c>
      <c r="AD62" s="205" t="s">
        <v>83</v>
      </c>
      <c r="AE62" s="125">
        <f t="shared" si="26"/>
        <v>2.4630541871921183</v>
      </c>
      <c r="AF62" s="125">
        <f t="shared" si="27"/>
        <v>4.225352112676056</v>
      </c>
      <c r="AG62" s="125">
        <f t="shared" si="28"/>
        <v>1.5151515151515151</v>
      </c>
      <c r="AH62" s="118"/>
      <c r="AI62" s="125" t="s">
        <v>17</v>
      </c>
      <c r="AJ62" s="125" t="s">
        <v>17</v>
      </c>
      <c r="AK62" s="125" t="s">
        <v>17</v>
      </c>
      <c r="AL62" s="118"/>
      <c r="AM62" s="125" t="s">
        <v>17</v>
      </c>
      <c r="AN62" s="125" t="s">
        <v>17</v>
      </c>
      <c r="AO62" s="125" t="s">
        <v>17</v>
      </c>
      <c r="AP62" s="118"/>
      <c r="AQ62" s="125" t="s">
        <v>17</v>
      </c>
      <c r="AR62" s="125" t="s">
        <v>17</v>
      </c>
      <c r="AS62" s="125" t="s">
        <v>17</v>
      </c>
      <c r="AT62" s="118"/>
      <c r="AU62" s="125">
        <f t="shared" si="29"/>
        <v>2.0202020202020203</v>
      </c>
      <c r="AV62" s="125">
        <f t="shared" si="30"/>
        <v>5.5555555555555554</v>
      </c>
      <c r="AW62" s="125">
        <f t="shared" si="31"/>
        <v>0</v>
      </c>
      <c r="AX62" s="118"/>
      <c r="AY62" s="125">
        <f t="shared" si="32"/>
        <v>5</v>
      </c>
      <c r="AZ62" s="125">
        <f t="shared" si="33"/>
        <v>5.5555555555555554</v>
      </c>
      <c r="BA62" s="125">
        <f t="shared" si="34"/>
        <v>4.7619047619047619</v>
      </c>
      <c r="BB62" s="118"/>
      <c r="BC62" s="125">
        <f t="shared" si="35"/>
        <v>0</v>
      </c>
      <c r="BD62" s="125">
        <f t="shared" si="36"/>
        <v>0</v>
      </c>
      <c r="BE62" s="125">
        <f t="shared" si="37"/>
        <v>0</v>
      </c>
    </row>
    <row r="63" spans="1:61" ht="15" customHeight="1" x14ac:dyDescent="0.2">
      <c r="A63" s="205" t="s">
        <v>84</v>
      </c>
      <c r="B63" s="263">
        <v>9</v>
      </c>
      <c r="C63" s="263">
        <v>8</v>
      </c>
      <c r="D63" s="263">
        <v>1</v>
      </c>
      <c r="E63" s="263"/>
      <c r="F63" s="227">
        <v>0</v>
      </c>
      <c r="G63" s="227">
        <v>0</v>
      </c>
      <c r="H63" s="227">
        <v>0</v>
      </c>
      <c r="I63" s="227"/>
      <c r="J63" s="227">
        <v>0</v>
      </c>
      <c r="K63" s="227">
        <v>0</v>
      </c>
      <c r="L63" s="227">
        <v>0</v>
      </c>
      <c r="M63" s="227"/>
      <c r="N63" s="227">
        <v>0</v>
      </c>
      <c r="O63" s="227">
        <v>0</v>
      </c>
      <c r="P63" s="227">
        <v>0</v>
      </c>
      <c r="Q63" s="263"/>
      <c r="R63" s="263">
        <v>7</v>
      </c>
      <c r="S63" s="263">
        <v>7</v>
      </c>
      <c r="T63" s="263">
        <v>0</v>
      </c>
      <c r="U63" s="263"/>
      <c r="V63" s="263">
        <v>0</v>
      </c>
      <c r="W63" s="263">
        <v>0</v>
      </c>
      <c r="X63" s="263">
        <v>0</v>
      </c>
      <c r="Y63" s="263"/>
      <c r="Z63" s="263">
        <v>2</v>
      </c>
      <c r="AA63" s="263">
        <v>1</v>
      </c>
      <c r="AB63" s="263">
        <v>1</v>
      </c>
      <c r="AD63" s="205" t="s">
        <v>84</v>
      </c>
      <c r="AE63" s="125">
        <f t="shared" si="26"/>
        <v>1.5789473684210527</v>
      </c>
      <c r="AF63" s="125">
        <f t="shared" si="27"/>
        <v>3.7209302325581395</v>
      </c>
      <c r="AG63" s="125">
        <f t="shared" si="28"/>
        <v>0.28169014084507044</v>
      </c>
      <c r="AH63" s="118"/>
      <c r="AI63" s="125" t="s">
        <v>17</v>
      </c>
      <c r="AJ63" s="125" t="s">
        <v>17</v>
      </c>
      <c r="AK63" s="125" t="s">
        <v>17</v>
      </c>
      <c r="AL63" s="118"/>
      <c r="AM63" s="125" t="s">
        <v>17</v>
      </c>
      <c r="AN63" s="125" t="s">
        <v>17</v>
      </c>
      <c r="AO63" s="125" t="s">
        <v>17</v>
      </c>
      <c r="AP63" s="118"/>
      <c r="AQ63" s="125" t="s">
        <v>17</v>
      </c>
      <c r="AR63" s="125" t="s">
        <v>17</v>
      </c>
      <c r="AS63" s="125" t="s">
        <v>17</v>
      </c>
      <c r="AT63" s="118"/>
      <c r="AU63" s="125">
        <f t="shared" si="29"/>
        <v>1.971830985915493</v>
      </c>
      <c r="AV63" s="125">
        <f t="shared" si="30"/>
        <v>4.8275862068965516</v>
      </c>
      <c r="AW63" s="125">
        <f t="shared" si="31"/>
        <v>0</v>
      </c>
      <c r="AX63" s="118"/>
      <c r="AY63" s="125">
        <f t="shared" si="32"/>
        <v>0</v>
      </c>
      <c r="AZ63" s="125">
        <f t="shared" si="33"/>
        <v>0</v>
      </c>
      <c r="BA63" s="125">
        <f t="shared" si="34"/>
        <v>0</v>
      </c>
      <c r="BB63" s="118"/>
      <c r="BC63" s="125">
        <f t="shared" si="35"/>
        <v>1.639344262295082</v>
      </c>
      <c r="BD63" s="125">
        <f t="shared" si="36"/>
        <v>2.4390243902439024</v>
      </c>
      <c r="BE63" s="125">
        <f t="shared" si="37"/>
        <v>1.2345679012345678</v>
      </c>
    </row>
    <row r="64" spans="1:61" ht="15" customHeight="1" x14ac:dyDescent="0.2">
      <c r="A64" s="205" t="s">
        <v>85</v>
      </c>
      <c r="B64" s="263">
        <v>1</v>
      </c>
      <c r="C64" s="263">
        <v>0</v>
      </c>
      <c r="D64" s="263">
        <v>1</v>
      </c>
      <c r="E64" s="263"/>
      <c r="F64" s="227">
        <v>0</v>
      </c>
      <c r="G64" s="227">
        <v>0</v>
      </c>
      <c r="H64" s="227">
        <v>0</v>
      </c>
      <c r="I64" s="227"/>
      <c r="J64" s="227">
        <v>0</v>
      </c>
      <c r="K64" s="227">
        <v>0</v>
      </c>
      <c r="L64" s="227">
        <v>0</v>
      </c>
      <c r="M64" s="227"/>
      <c r="N64" s="227">
        <v>0</v>
      </c>
      <c r="O64" s="227">
        <v>0</v>
      </c>
      <c r="P64" s="227">
        <v>0</v>
      </c>
      <c r="Q64" s="263"/>
      <c r="R64" s="263">
        <v>1</v>
      </c>
      <c r="S64" s="263">
        <v>0</v>
      </c>
      <c r="T64" s="263">
        <v>1</v>
      </c>
      <c r="U64" s="263"/>
      <c r="V64" s="263">
        <v>0</v>
      </c>
      <c r="W64" s="263">
        <v>0</v>
      </c>
      <c r="X64" s="263">
        <v>0</v>
      </c>
      <c r="Y64" s="263"/>
      <c r="Z64" s="263">
        <v>0</v>
      </c>
      <c r="AA64" s="263">
        <v>0</v>
      </c>
      <c r="AB64" s="263">
        <v>0</v>
      </c>
      <c r="AD64" s="205" t="s">
        <v>85</v>
      </c>
      <c r="AE64" s="125">
        <f t="shared" si="26"/>
        <v>0.44247787610619471</v>
      </c>
      <c r="AF64" s="125">
        <f t="shared" si="27"/>
        <v>0</v>
      </c>
      <c r="AG64" s="125">
        <f t="shared" si="28"/>
        <v>0.66666666666666674</v>
      </c>
      <c r="AH64" s="118"/>
      <c r="AI64" s="125" t="s">
        <v>17</v>
      </c>
      <c r="AJ64" s="125" t="s">
        <v>17</v>
      </c>
      <c r="AK64" s="125" t="s">
        <v>17</v>
      </c>
      <c r="AL64" s="118"/>
      <c r="AM64" s="125" t="s">
        <v>17</v>
      </c>
      <c r="AN64" s="125" t="s">
        <v>17</v>
      </c>
      <c r="AO64" s="125" t="s">
        <v>17</v>
      </c>
      <c r="AP64" s="118"/>
      <c r="AQ64" s="125" t="s">
        <v>17</v>
      </c>
      <c r="AR64" s="125" t="s">
        <v>17</v>
      </c>
      <c r="AS64" s="125" t="s">
        <v>17</v>
      </c>
      <c r="AT64" s="118"/>
      <c r="AU64" s="125">
        <f t="shared" si="29"/>
        <v>0.98039215686274506</v>
      </c>
      <c r="AV64" s="125">
        <f t="shared" si="30"/>
        <v>0</v>
      </c>
      <c r="AW64" s="125">
        <f t="shared" si="31"/>
        <v>1.4285714285714286</v>
      </c>
      <c r="AX64" s="118"/>
      <c r="AY64" s="125">
        <f t="shared" si="32"/>
        <v>0</v>
      </c>
      <c r="AZ64" s="125">
        <f t="shared" si="33"/>
        <v>0</v>
      </c>
      <c r="BA64" s="125">
        <f t="shared" si="34"/>
        <v>0</v>
      </c>
      <c r="BB64" s="118"/>
      <c r="BC64" s="125">
        <f t="shared" si="35"/>
        <v>0</v>
      </c>
      <c r="BD64" s="125">
        <f t="shared" si="36"/>
        <v>0</v>
      </c>
      <c r="BE64" s="125">
        <f t="shared" si="37"/>
        <v>0</v>
      </c>
    </row>
    <row r="65" spans="1:57" ht="15" customHeight="1" x14ac:dyDescent="0.2">
      <c r="A65" s="205" t="s">
        <v>86</v>
      </c>
      <c r="B65" s="263">
        <v>53</v>
      </c>
      <c r="C65" s="263">
        <v>31</v>
      </c>
      <c r="D65" s="263">
        <v>22</v>
      </c>
      <c r="E65" s="263"/>
      <c r="F65" s="227">
        <v>0</v>
      </c>
      <c r="G65" s="227">
        <v>0</v>
      </c>
      <c r="H65" s="227">
        <v>0</v>
      </c>
      <c r="I65" s="227"/>
      <c r="J65" s="227">
        <v>0</v>
      </c>
      <c r="K65" s="227">
        <v>0</v>
      </c>
      <c r="L65" s="227">
        <v>0</v>
      </c>
      <c r="M65" s="227"/>
      <c r="N65" s="227">
        <v>0</v>
      </c>
      <c r="O65" s="227">
        <v>0</v>
      </c>
      <c r="P65" s="227">
        <v>0</v>
      </c>
      <c r="Q65" s="263"/>
      <c r="R65" s="263">
        <v>33</v>
      </c>
      <c r="S65" s="263">
        <v>18</v>
      </c>
      <c r="T65" s="263">
        <v>15</v>
      </c>
      <c r="U65" s="263"/>
      <c r="V65" s="263">
        <v>17</v>
      </c>
      <c r="W65" s="263">
        <v>10</v>
      </c>
      <c r="X65" s="263">
        <v>7</v>
      </c>
      <c r="Y65" s="263"/>
      <c r="Z65" s="263">
        <v>3</v>
      </c>
      <c r="AA65" s="263">
        <v>3</v>
      </c>
      <c r="AB65" s="263">
        <v>0</v>
      </c>
      <c r="AD65" s="205" t="s">
        <v>86</v>
      </c>
      <c r="AE65" s="125">
        <f t="shared" si="26"/>
        <v>3.4776902887139109</v>
      </c>
      <c r="AF65" s="125">
        <f t="shared" si="27"/>
        <v>4.3478260869565215</v>
      </c>
      <c r="AG65" s="125">
        <f t="shared" si="28"/>
        <v>2.7127003699136867</v>
      </c>
      <c r="AH65" s="118"/>
      <c r="AI65" s="125" t="s">
        <v>17</v>
      </c>
      <c r="AJ65" s="125" t="s">
        <v>17</v>
      </c>
      <c r="AK65" s="125" t="s">
        <v>17</v>
      </c>
      <c r="AL65" s="118"/>
      <c r="AM65" s="125" t="s">
        <v>17</v>
      </c>
      <c r="AN65" s="125" t="s">
        <v>17</v>
      </c>
      <c r="AO65" s="125" t="s">
        <v>17</v>
      </c>
      <c r="AP65" s="118"/>
      <c r="AQ65" s="125" t="s">
        <v>17</v>
      </c>
      <c r="AR65" s="125" t="s">
        <v>17</v>
      </c>
      <c r="AS65" s="125" t="s">
        <v>17</v>
      </c>
      <c r="AT65" s="118"/>
      <c r="AU65" s="125">
        <f t="shared" si="29"/>
        <v>5.164319248826291</v>
      </c>
      <c r="AV65" s="125">
        <f t="shared" si="30"/>
        <v>5.9016393442622954</v>
      </c>
      <c r="AW65" s="125">
        <f t="shared" si="31"/>
        <v>4.4910179640718564</v>
      </c>
      <c r="AX65" s="118"/>
      <c r="AY65" s="125">
        <f t="shared" si="32"/>
        <v>3.0797101449275366</v>
      </c>
      <c r="AZ65" s="125">
        <f t="shared" si="33"/>
        <v>3.90625</v>
      </c>
      <c r="BA65" s="125">
        <f t="shared" si="34"/>
        <v>2.3648648648648649</v>
      </c>
      <c r="BB65" s="118"/>
      <c r="BC65" s="125">
        <f t="shared" si="35"/>
        <v>0.90090090090090091</v>
      </c>
      <c r="BD65" s="125">
        <f t="shared" si="36"/>
        <v>1.9736842105263157</v>
      </c>
      <c r="BE65" s="125">
        <f t="shared" si="37"/>
        <v>0</v>
      </c>
    </row>
    <row r="66" spans="1:57" ht="15" customHeight="1" x14ac:dyDescent="0.2">
      <c r="A66" s="205" t="s">
        <v>87</v>
      </c>
      <c r="B66" s="263">
        <v>2</v>
      </c>
      <c r="C66" s="263">
        <v>1</v>
      </c>
      <c r="D66" s="263">
        <v>1</v>
      </c>
      <c r="E66" s="263"/>
      <c r="F66" s="227">
        <v>0</v>
      </c>
      <c r="G66" s="227">
        <v>0</v>
      </c>
      <c r="H66" s="227">
        <v>0</v>
      </c>
      <c r="I66" s="227"/>
      <c r="J66" s="227">
        <v>0</v>
      </c>
      <c r="K66" s="227">
        <v>0</v>
      </c>
      <c r="L66" s="227">
        <v>0</v>
      </c>
      <c r="M66" s="227"/>
      <c r="N66" s="227">
        <v>0</v>
      </c>
      <c r="O66" s="227">
        <v>0</v>
      </c>
      <c r="P66" s="227">
        <v>0</v>
      </c>
      <c r="Q66" s="263"/>
      <c r="R66" s="263">
        <v>2</v>
      </c>
      <c r="S66" s="263">
        <v>1</v>
      </c>
      <c r="T66" s="263">
        <v>1</v>
      </c>
      <c r="U66" s="263"/>
      <c r="V66" s="263">
        <v>0</v>
      </c>
      <c r="W66" s="263">
        <v>0</v>
      </c>
      <c r="X66" s="263">
        <v>0</v>
      </c>
      <c r="Y66" s="263"/>
      <c r="Z66" s="263">
        <v>0</v>
      </c>
      <c r="AA66" s="263">
        <v>0</v>
      </c>
      <c r="AB66" s="263">
        <v>0</v>
      </c>
      <c r="AD66" s="205" t="s">
        <v>87</v>
      </c>
      <c r="AE66" s="125">
        <f t="shared" si="26"/>
        <v>0.44150110375275936</v>
      </c>
      <c r="AF66" s="125">
        <f t="shared" si="27"/>
        <v>0.55248618784530379</v>
      </c>
      <c r="AG66" s="125">
        <f t="shared" si="28"/>
        <v>0.36764705882352938</v>
      </c>
      <c r="AH66" s="118"/>
      <c r="AI66" s="125" t="s">
        <v>17</v>
      </c>
      <c r="AJ66" s="125" t="s">
        <v>17</v>
      </c>
      <c r="AK66" s="125" t="s">
        <v>17</v>
      </c>
      <c r="AL66" s="118"/>
      <c r="AM66" s="125" t="s">
        <v>17</v>
      </c>
      <c r="AN66" s="125" t="s">
        <v>17</v>
      </c>
      <c r="AO66" s="125" t="s">
        <v>17</v>
      </c>
      <c r="AP66" s="118"/>
      <c r="AQ66" s="125" t="s">
        <v>17</v>
      </c>
      <c r="AR66" s="125" t="s">
        <v>17</v>
      </c>
      <c r="AS66" s="125" t="s">
        <v>17</v>
      </c>
      <c r="AT66" s="118"/>
      <c r="AU66" s="125">
        <f t="shared" si="29"/>
        <v>0.9569377990430622</v>
      </c>
      <c r="AV66" s="125">
        <f t="shared" si="30"/>
        <v>1.0416666666666665</v>
      </c>
      <c r="AW66" s="125">
        <f t="shared" si="31"/>
        <v>0.88495575221238942</v>
      </c>
      <c r="AX66" s="118"/>
      <c r="AY66" s="125">
        <f t="shared" si="32"/>
        <v>0</v>
      </c>
      <c r="AZ66" s="125">
        <f t="shared" si="33"/>
        <v>0</v>
      </c>
      <c r="BA66" s="125">
        <f t="shared" si="34"/>
        <v>0</v>
      </c>
      <c r="BB66" s="118"/>
      <c r="BC66" s="125">
        <f t="shared" si="35"/>
        <v>0</v>
      </c>
      <c r="BD66" s="125">
        <f t="shared" si="36"/>
        <v>0</v>
      </c>
      <c r="BE66" s="125">
        <f t="shared" si="37"/>
        <v>0</v>
      </c>
    </row>
    <row r="67" spans="1:57" ht="15" customHeight="1" x14ac:dyDescent="0.2">
      <c r="A67" s="205" t="s">
        <v>88</v>
      </c>
      <c r="B67" s="263">
        <v>42</v>
      </c>
      <c r="C67" s="263">
        <v>13</v>
      </c>
      <c r="D67" s="263">
        <v>29</v>
      </c>
      <c r="E67" s="263"/>
      <c r="F67" s="227">
        <v>0</v>
      </c>
      <c r="G67" s="227">
        <v>0</v>
      </c>
      <c r="H67" s="227">
        <v>0</v>
      </c>
      <c r="I67" s="227"/>
      <c r="J67" s="227">
        <v>0</v>
      </c>
      <c r="K67" s="227">
        <v>0</v>
      </c>
      <c r="L67" s="227">
        <v>0</v>
      </c>
      <c r="M67" s="227"/>
      <c r="N67" s="227">
        <v>0</v>
      </c>
      <c r="O67" s="227">
        <v>0</v>
      </c>
      <c r="P67" s="227">
        <v>0</v>
      </c>
      <c r="Q67" s="263"/>
      <c r="R67" s="263">
        <v>9</v>
      </c>
      <c r="S67" s="263">
        <v>5</v>
      </c>
      <c r="T67" s="263">
        <v>4</v>
      </c>
      <c r="U67" s="263"/>
      <c r="V67" s="263">
        <v>13</v>
      </c>
      <c r="W67" s="263">
        <v>5</v>
      </c>
      <c r="X67" s="263">
        <v>8</v>
      </c>
      <c r="Y67" s="263"/>
      <c r="Z67" s="263">
        <v>20</v>
      </c>
      <c r="AA67" s="263">
        <v>3</v>
      </c>
      <c r="AB67" s="263">
        <v>17</v>
      </c>
      <c r="AD67" s="205" t="s">
        <v>88</v>
      </c>
      <c r="AE67" s="125">
        <f t="shared" si="26"/>
        <v>4.9881235154394297</v>
      </c>
      <c r="AF67" s="125">
        <f t="shared" si="27"/>
        <v>5.9090909090909092</v>
      </c>
      <c r="AG67" s="125">
        <f t="shared" si="28"/>
        <v>4.662379421221865</v>
      </c>
      <c r="AH67" s="118"/>
      <c r="AI67" s="125" t="s">
        <v>17</v>
      </c>
      <c r="AJ67" s="125" t="s">
        <v>17</v>
      </c>
      <c r="AK67" s="125" t="s">
        <v>17</v>
      </c>
      <c r="AL67" s="118"/>
      <c r="AM67" s="125" t="s">
        <v>17</v>
      </c>
      <c r="AN67" s="125" t="s">
        <v>17</v>
      </c>
      <c r="AO67" s="125" t="s">
        <v>17</v>
      </c>
      <c r="AP67" s="118"/>
      <c r="AQ67" s="125" t="s">
        <v>17</v>
      </c>
      <c r="AR67" s="125" t="s">
        <v>17</v>
      </c>
      <c r="AS67" s="125" t="s">
        <v>17</v>
      </c>
      <c r="AT67" s="118"/>
      <c r="AU67" s="125">
        <f t="shared" si="29"/>
        <v>2.7190332326283988</v>
      </c>
      <c r="AV67" s="125">
        <f t="shared" si="30"/>
        <v>6.5789473684210522</v>
      </c>
      <c r="AW67" s="125">
        <f t="shared" si="31"/>
        <v>1.5686274509803921</v>
      </c>
      <c r="AX67" s="118"/>
      <c r="AY67" s="125">
        <f t="shared" si="32"/>
        <v>4.4520547945205475</v>
      </c>
      <c r="AZ67" s="125">
        <f t="shared" si="33"/>
        <v>5.6179775280898872</v>
      </c>
      <c r="BA67" s="125">
        <f t="shared" si="34"/>
        <v>3.9408866995073892</v>
      </c>
      <c r="BB67" s="118"/>
      <c r="BC67" s="125">
        <f t="shared" si="35"/>
        <v>9.1324200913241995</v>
      </c>
      <c r="BD67" s="125">
        <f t="shared" si="36"/>
        <v>5.4545454545454541</v>
      </c>
      <c r="BE67" s="125">
        <f t="shared" si="37"/>
        <v>10.365853658536585</v>
      </c>
    </row>
    <row r="68" spans="1:57" ht="15" customHeight="1" x14ac:dyDescent="0.2">
      <c r="A68" s="205" t="s">
        <v>156</v>
      </c>
      <c r="B68" s="263">
        <v>2</v>
      </c>
      <c r="C68" s="263">
        <v>0</v>
      </c>
      <c r="D68" s="263">
        <v>2</v>
      </c>
      <c r="E68" s="263"/>
      <c r="F68" s="227">
        <v>0</v>
      </c>
      <c r="G68" s="227">
        <v>0</v>
      </c>
      <c r="H68" s="227">
        <v>0</v>
      </c>
      <c r="I68" s="227"/>
      <c r="J68" s="227">
        <v>0</v>
      </c>
      <c r="K68" s="227">
        <v>0</v>
      </c>
      <c r="L68" s="227">
        <v>0</v>
      </c>
      <c r="M68" s="227"/>
      <c r="N68" s="227">
        <v>0</v>
      </c>
      <c r="O68" s="227">
        <v>0</v>
      </c>
      <c r="P68" s="227">
        <v>0</v>
      </c>
      <c r="Q68" s="263"/>
      <c r="R68" s="263">
        <v>0</v>
      </c>
      <c r="S68" s="263">
        <v>0</v>
      </c>
      <c r="T68" s="263">
        <v>0</v>
      </c>
      <c r="U68" s="263"/>
      <c r="V68" s="263">
        <v>0</v>
      </c>
      <c r="W68" s="263">
        <v>0</v>
      </c>
      <c r="X68" s="263">
        <v>0</v>
      </c>
      <c r="Y68" s="263"/>
      <c r="Z68" s="263">
        <v>2</v>
      </c>
      <c r="AA68" s="263">
        <v>0</v>
      </c>
      <c r="AB68" s="263">
        <v>2</v>
      </c>
      <c r="AD68" s="205" t="s">
        <v>156</v>
      </c>
      <c r="AE68" s="125">
        <f t="shared" si="26"/>
        <v>1.0309278350515463</v>
      </c>
      <c r="AF68" s="125">
        <f t="shared" si="27"/>
        <v>0</v>
      </c>
      <c r="AG68" s="125">
        <f t="shared" si="28"/>
        <v>1.4814814814814816</v>
      </c>
      <c r="AH68" s="118"/>
      <c r="AI68" s="125" t="s">
        <v>17</v>
      </c>
      <c r="AJ68" s="125" t="s">
        <v>17</v>
      </c>
      <c r="AK68" s="125" t="s">
        <v>17</v>
      </c>
      <c r="AL68" s="118"/>
      <c r="AM68" s="125" t="s">
        <v>17</v>
      </c>
      <c r="AN68" s="125" t="s">
        <v>17</v>
      </c>
      <c r="AO68" s="125" t="s">
        <v>17</v>
      </c>
      <c r="AP68" s="118"/>
      <c r="AQ68" s="125" t="s">
        <v>17</v>
      </c>
      <c r="AR68" s="125" t="s">
        <v>17</v>
      </c>
      <c r="AS68" s="125" t="s">
        <v>17</v>
      </c>
      <c r="AT68" s="118"/>
      <c r="AU68" s="125">
        <f t="shared" si="29"/>
        <v>0</v>
      </c>
      <c r="AV68" s="125">
        <f t="shared" si="30"/>
        <v>0</v>
      </c>
      <c r="AW68" s="125">
        <f t="shared" si="31"/>
        <v>0</v>
      </c>
      <c r="AX68" s="118"/>
      <c r="AY68" s="125">
        <f t="shared" si="32"/>
        <v>0</v>
      </c>
      <c r="AZ68" s="125">
        <f t="shared" si="33"/>
        <v>0</v>
      </c>
      <c r="BA68" s="125">
        <f t="shared" si="34"/>
        <v>0</v>
      </c>
      <c r="BB68" s="118"/>
      <c r="BC68" s="125">
        <f t="shared" si="35"/>
        <v>3.3898305084745761</v>
      </c>
      <c r="BD68" s="125">
        <f t="shared" si="36"/>
        <v>0</v>
      </c>
      <c r="BE68" s="125">
        <f t="shared" si="37"/>
        <v>4.4444444444444446</v>
      </c>
    </row>
    <row r="69" spans="1:57" ht="15" customHeight="1" x14ac:dyDescent="0.2">
      <c r="A69" s="205" t="s">
        <v>90</v>
      </c>
      <c r="B69" s="263">
        <v>72</v>
      </c>
      <c r="C69" s="263">
        <v>48</v>
      </c>
      <c r="D69" s="263">
        <v>24</v>
      </c>
      <c r="E69" s="263"/>
      <c r="F69" s="227">
        <v>0</v>
      </c>
      <c r="G69" s="227">
        <v>0</v>
      </c>
      <c r="H69" s="227">
        <v>0</v>
      </c>
      <c r="I69" s="227"/>
      <c r="J69" s="227">
        <v>0</v>
      </c>
      <c r="K69" s="227">
        <v>0</v>
      </c>
      <c r="L69" s="227">
        <v>0</v>
      </c>
      <c r="M69" s="227"/>
      <c r="N69" s="227">
        <v>0</v>
      </c>
      <c r="O69" s="227">
        <v>0</v>
      </c>
      <c r="P69" s="227">
        <v>0</v>
      </c>
      <c r="Q69" s="263"/>
      <c r="R69" s="263">
        <v>41</v>
      </c>
      <c r="S69" s="263">
        <v>24</v>
      </c>
      <c r="T69" s="263">
        <v>17</v>
      </c>
      <c r="U69" s="263"/>
      <c r="V69" s="263">
        <v>22</v>
      </c>
      <c r="W69" s="263">
        <v>18</v>
      </c>
      <c r="X69" s="263">
        <v>4</v>
      </c>
      <c r="Y69" s="263"/>
      <c r="Z69" s="263">
        <v>9</v>
      </c>
      <c r="AA69" s="263">
        <v>6</v>
      </c>
      <c r="AB69" s="263">
        <v>3</v>
      </c>
      <c r="AD69" s="205" t="s">
        <v>90</v>
      </c>
      <c r="AE69" s="125">
        <f t="shared" si="26"/>
        <v>5.9504132231404956</v>
      </c>
      <c r="AF69" s="125">
        <f t="shared" si="27"/>
        <v>8.5257548845470694</v>
      </c>
      <c r="AG69" s="125">
        <f t="shared" si="28"/>
        <v>3.7094281298299845</v>
      </c>
      <c r="AH69" s="118"/>
      <c r="AI69" s="125" t="s">
        <v>17</v>
      </c>
      <c r="AJ69" s="125" t="s">
        <v>17</v>
      </c>
      <c r="AK69" s="125" t="s">
        <v>17</v>
      </c>
      <c r="AL69" s="118"/>
      <c r="AM69" s="125" t="s">
        <v>17</v>
      </c>
      <c r="AN69" s="125" t="s">
        <v>17</v>
      </c>
      <c r="AO69" s="125" t="s">
        <v>17</v>
      </c>
      <c r="AP69" s="118"/>
      <c r="AQ69" s="125" t="s">
        <v>17</v>
      </c>
      <c r="AR69" s="125" t="s">
        <v>17</v>
      </c>
      <c r="AS69" s="125" t="s">
        <v>17</v>
      </c>
      <c r="AT69" s="118"/>
      <c r="AU69" s="125">
        <f t="shared" si="29"/>
        <v>7.7212806026365346</v>
      </c>
      <c r="AV69" s="125">
        <f t="shared" si="30"/>
        <v>10.38961038961039</v>
      </c>
      <c r="AW69" s="125">
        <f t="shared" si="31"/>
        <v>5.6666666666666661</v>
      </c>
      <c r="AX69" s="118"/>
      <c r="AY69" s="125">
        <f t="shared" si="32"/>
        <v>6.8750000000000009</v>
      </c>
      <c r="AZ69" s="125">
        <f t="shared" si="33"/>
        <v>11.612903225806452</v>
      </c>
      <c r="BA69" s="125">
        <f t="shared" si="34"/>
        <v>2.4242424242424243</v>
      </c>
      <c r="BB69" s="118"/>
      <c r="BC69" s="125">
        <f t="shared" si="35"/>
        <v>2.5069637883008355</v>
      </c>
      <c r="BD69" s="125">
        <f t="shared" si="36"/>
        <v>3.3898305084745761</v>
      </c>
      <c r="BE69" s="125">
        <f t="shared" si="37"/>
        <v>1.6483516483516485</v>
      </c>
    </row>
    <row r="70" spans="1:57" ht="15" customHeight="1" x14ac:dyDescent="0.2">
      <c r="A70" s="205" t="s">
        <v>91</v>
      </c>
      <c r="B70" s="263">
        <v>2</v>
      </c>
      <c r="C70" s="263">
        <v>1</v>
      </c>
      <c r="D70" s="263">
        <v>1</v>
      </c>
      <c r="E70" s="263"/>
      <c r="F70" s="227">
        <v>0</v>
      </c>
      <c r="G70" s="227">
        <v>0</v>
      </c>
      <c r="H70" s="227">
        <v>0</v>
      </c>
      <c r="I70" s="227"/>
      <c r="J70" s="227">
        <v>0</v>
      </c>
      <c r="K70" s="227">
        <v>0</v>
      </c>
      <c r="L70" s="227">
        <v>0</v>
      </c>
      <c r="M70" s="227"/>
      <c r="N70" s="227">
        <v>0</v>
      </c>
      <c r="O70" s="227">
        <v>0</v>
      </c>
      <c r="P70" s="227">
        <v>0</v>
      </c>
      <c r="Q70" s="263"/>
      <c r="R70" s="263">
        <v>1</v>
      </c>
      <c r="S70" s="263">
        <v>1</v>
      </c>
      <c r="T70" s="263">
        <v>0</v>
      </c>
      <c r="U70" s="263"/>
      <c r="V70" s="263">
        <v>0</v>
      </c>
      <c r="W70" s="263">
        <v>0</v>
      </c>
      <c r="X70" s="263">
        <v>0</v>
      </c>
      <c r="Y70" s="263"/>
      <c r="Z70" s="263">
        <v>1</v>
      </c>
      <c r="AA70" s="263">
        <v>0</v>
      </c>
      <c r="AB70" s="263">
        <v>1</v>
      </c>
      <c r="AD70" s="205" t="s">
        <v>91</v>
      </c>
      <c r="AE70" s="125">
        <f t="shared" si="26"/>
        <v>1.3157894736842104</v>
      </c>
      <c r="AF70" s="125">
        <f t="shared" si="27"/>
        <v>2.0408163265306123</v>
      </c>
      <c r="AG70" s="125">
        <f t="shared" si="28"/>
        <v>0.97087378640776689</v>
      </c>
      <c r="AH70" s="118"/>
      <c r="AI70" s="125" t="s">
        <v>17</v>
      </c>
      <c r="AJ70" s="125" t="s">
        <v>17</v>
      </c>
      <c r="AK70" s="125" t="s">
        <v>17</v>
      </c>
      <c r="AL70" s="118"/>
      <c r="AM70" s="125" t="s">
        <v>17</v>
      </c>
      <c r="AN70" s="125" t="s">
        <v>17</v>
      </c>
      <c r="AO70" s="125" t="s">
        <v>17</v>
      </c>
      <c r="AP70" s="118"/>
      <c r="AQ70" s="125" t="s">
        <v>17</v>
      </c>
      <c r="AR70" s="125" t="s">
        <v>17</v>
      </c>
      <c r="AS70" s="125" t="s">
        <v>17</v>
      </c>
      <c r="AT70" s="118"/>
      <c r="AU70" s="125">
        <f t="shared" si="29"/>
        <v>1.2048192771084338</v>
      </c>
      <c r="AV70" s="125">
        <f t="shared" si="30"/>
        <v>5</v>
      </c>
      <c r="AW70" s="125">
        <f t="shared" si="31"/>
        <v>0</v>
      </c>
      <c r="AX70" s="118"/>
      <c r="AY70" s="125">
        <f t="shared" si="32"/>
        <v>0</v>
      </c>
      <c r="AZ70" s="125">
        <v>0</v>
      </c>
      <c r="BA70" s="125">
        <f t="shared" si="34"/>
        <v>0</v>
      </c>
      <c r="BB70" s="118"/>
      <c r="BC70" s="125">
        <f t="shared" si="35"/>
        <v>4.7619047619047619</v>
      </c>
      <c r="BD70" s="125">
        <v>0</v>
      </c>
      <c r="BE70" s="125">
        <f t="shared" si="37"/>
        <v>7.1428571428571423</v>
      </c>
    </row>
    <row r="71" spans="1:57" ht="15" customHeight="1" x14ac:dyDescent="0.2">
      <c r="A71" s="205" t="s">
        <v>92</v>
      </c>
      <c r="B71" s="263">
        <v>11</v>
      </c>
      <c r="C71" s="263">
        <v>5</v>
      </c>
      <c r="D71" s="263">
        <v>6</v>
      </c>
      <c r="E71" s="263"/>
      <c r="F71" s="227">
        <v>0</v>
      </c>
      <c r="G71" s="227">
        <v>0</v>
      </c>
      <c r="H71" s="227">
        <v>0</v>
      </c>
      <c r="I71" s="227"/>
      <c r="J71" s="227">
        <v>0</v>
      </c>
      <c r="K71" s="227">
        <v>0</v>
      </c>
      <c r="L71" s="227">
        <v>0</v>
      </c>
      <c r="M71" s="227"/>
      <c r="N71" s="227">
        <v>0</v>
      </c>
      <c r="O71" s="227">
        <v>0</v>
      </c>
      <c r="P71" s="227">
        <v>0</v>
      </c>
      <c r="Q71" s="263"/>
      <c r="R71" s="263">
        <v>3</v>
      </c>
      <c r="S71" s="263">
        <v>1</v>
      </c>
      <c r="T71" s="263">
        <v>2</v>
      </c>
      <c r="U71" s="263"/>
      <c r="V71" s="263">
        <v>8</v>
      </c>
      <c r="W71" s="263">
        <v>4</v>
      </c>
      <c r="X71" s="263">
        <v>4</v>
      </c>
      <c r="Y71" s="263"/>
      <c r="Z71" s="263">
        <v>0</v>
      </c>
      <c r="AA71" s="263">
        <v>0</v>
      </c>
      <c r="AB71" s="263">
        <v>0</v>
      </c>
      <c r="AD71" s="205" t="s">
        <v>92</v>
      </c>
      <c r="AE71" s="125">
        <f t="shared" si="26"/>
        <v>2.5821596244131455</v>
      </c>
      <c r="AF71" s="125">
        <f t="shared" si="27"/>
        <v>3.1055900621118013</v>
      </c>
      <c r="AG71" s="125">
        <f t="shared" si="28"/>
        <v>2.2641509433962264</v>
      </c>
      <c r="AH71" s="118"/>
      <c r="AI71" s="125" t="s">
        <v>17</v>
      </c>
      <c r="AJ71" s="125" t="s">
        <v>17</v>
      </c>
      <c r="AK71" s="125" t="s">
        <v>17</v>
      </c>
      <c r="AL71" s="118"/>
      <c r="AM71" s="125" t="s">
        <v>17</v>
      </c>
      <c r="AN71" s="125" t="s">
        <v>17</v>
      </c>
      <c r="AO71" s="125" t="s">
        <v>17</v>
      </c>
      <c r="AP71" s="118"/>
      <c r="AQ71" s="125" t="s">
        <v>17</v>
      </c>
      <c r="AR71" s="125" t="s">
        <v>17</v>
      </c>
      <c r="AS71" s="125" t="s">
        <v>17</v>
      </c>
      <c r="AT71" s="118"/>
      <c r="AU71" s="125">
        <f t="shared" si="29"/>
        <v>1.5873015873015872</v>
      </c>
      <c r="AV71" s="125">
        <f t="shared" si="30"/>
        <v>1.2658227848101267</v>
      </c>
      <c r="AW71" s="125">
        <f t="shared" si="31"/>
        <v>1.8181818181818181</v>
      </c>
      <c r="AX71" s="118"/>
      <c r="AY71" s="125">
        <f t="shared" si="32"/>
        <v>6.2015503875968996</v>
      </c>
      <c r="AZ71" s="125">
        <f t="shared" si="33"/>
        <v>7.6923076923076925</v>
      </c>
      <c r="BA71" s="125">
        <f t="shared" si="34"/>
        <v>5.1948051948051948</v>
      </c>
      <c r="BB71" s="118"/>
      <c r="BC71" s="125">
        <f t="shared" si="35"/>
        <v>0</v>
      </c>
      <c r="BD71" s="125">
        <f t="shared" si="36"/>
        <v>0</v>
      </c>
      <c r="BE71" s="125">
        <f t="shared" si="37"/>
        <v>0</v>
      </c>
    </row>
    <row r="72" spans="1:57" ht="15" customHeight="1" x14ac:dyDescent="0.2">
      <c r="A72" s="205" t="s">
        <v>149</v>
      </c>
      <c r="B72" s="263">
        <v>4</v>
      </c>
      <c r="C72" s="263">
        <v>2</v>
      </c>
      <c r="D72" s="263">
        <v>2</v>
      </c>
      <c r="E72" s="263"/>
      <c r="F72" s="227">
        <v>0</v>
      </c>
      <c r="G72" s="227">
        <v>0</v>
      </c>
      <c r="H72" s="227">
        <v>0</v>
      </c>
      <c r="I72" s="227"/>
      <c r="J72" s="227">
        <v>0</v>
      </c>
      <c r="K72" s="227">
        <v>0</v>
      </c>
      <c r="L72" s="227">
        <v>0</v>
      </c>
      <c r="M72" s="227"/>
      <c r="N72" s="227">
        <v>0</v>
      </c>
      <c r="O72" s="227">
        <v>0</v>
      </c>
      <c r="P72" s="227">
        <v>0</v>
      </c>
      <c r="Q72" s="263"/>
      <c r="R72" s="263">
        <v>0</v>
      </c>
      <c r="S72" s="263">
        <v>0</v>
      </c>
      <c r="T72" s="263">
        <v>0</v>
      </c>
      <c r="U72" s="263"/>
      <c r="V72" s="263">
        <v>0</v>
      </c>
      <c r="W72" s="263">
        <v>0</v>
      </c>
      <c r="X72" s="263">
        <v>0</v>
      </c>
      <c r="Y72" s="263"/>
      <c r="Z72" s="263">
        <v>4</v>
      </c>
      <c r="AA72" s="263">
        <v>2</v>
      </c>
      <c r="AB72" s="263">
        <v>2</v>
      </c>
      <c r="AD72" s="205" t="s">
        <v>149</v>
      </c>
      <c r="AE72" s="125">
        <f t="shared" si="26"/>
        <v>2.3952095808383236</v>
      </c>
      <c r="AF72" s="125">
        <f t="shared" si="27"/>
        <v>3.7735849056603774</v>
      </c>
      <c r="AG72" s="125">
        <f t="shared" si="28"/>
        <v>1.7543859649122806</v>
      </c>
      <c r="AH72" s="118"/>
      <c r="AI72" s="125" t="s">
        <v>17</v>
      </c>
      <c r="AJ72" s="125" t="s">
        <v>17</v>
      </c>
      <c r="AK72" s="125" t="s">
        <v>17</v>
      </c>
      <c r="AL72" s="118"/>
      <c r="AM72" s="125" t="s">
        <v>17</v>
      </c>
      <c r="AN72" s="125" t="s">
        <v>17</v>
      </c>
      <c r="AO72" s="125" t="s">
        <v>17</v>
      </c>
      <c r="AP72" s="118"/>
      <c r="AQ72" s="125" t="s">
        <v>17</v>
      </c>
      <c r="AR72" s="125" t="s">
        <v>17</v>
      </c>
      <c r="AS72" s="125" t="s">
        <v>17</v>
      </c>
      <c r="AT72" s="118"/>
      <c r="AU72" s="125">
        <f t="shared" si="29"/>
        <v>0</v>
      </c>
      <c r="AV72" s="125">
        <f t="shared" si="30"/>
        <v>0</v>
      </c>
      <c r="AW72" s="125">
        <f t="shared" si="31"/>
        <v>0</v>
      </c>
      <c r="AX72" s="118"/>
      <c r="AY72" s="125">
        <f t="shared" si="32"/>
        <v>0</v>
      </c>
      <c r="AZ72" s="125">
        <f t="shared" si="33"/>
        <v>0</v>
      </c>
      <c r="BA72" s="125">
        <f t="shared" si="34"/>
        <v>0</v>
      </c>
      <c r="BB72" s="118"/>
      <c r="BC72" s="125">
        <f t="shared" si="35"/>
        <v>9.7560975609756095</v>
      </c>
      <c r="BD72" s="125">
        <f t="shared" si="36"/>
        <v>12.5</v>
      </c>
      <c r="BE72" s="125">
        <f t="shared" si="37"/>
        <v>8</v>
      </c>
    </row>
    <row r="73" spans="1:57" ht="15" customHeight="1" x14ac:dyDescent="0.2">
      <c r="A73" s="205" t="s">
        <v>94</v>
      </c>
      <c r="B73" s="263">
        <v>6</v>
      </c>
      <c r="C73" s="263">
        <v>5</v>
      </c>
      <c r="D73" s="263">
        <v>1</v>
      </c>
      <c r="E73" s="263"/>
      <c r="F73" s="227">
        <v>0</v>
      </c>
      <c r="G73" s="227">
        <v>0</v>
      </c>
      <c r="H73" s="227">
        <v>0</v>
      </c>
      <c r="I73" s="227"/>
      <c r="J73" s="227">
        <v>0</v>
      </c>
      <c r="K73" s="227">
        <v>0</v>
      </c>
      <c r="L73" s="227">
        <v>0</v>
      </c>
      <c r="M73" s="227"/>
      <c r="N73" s="227">
        <v>0</v>
      </c>
      <c r="O73" s="227">
        <v>0</v>
      </c>
      <c r="P73" s="227">
        <v>0</v>
      </c>
      <c r="Q73" s="263"/>
      <c r="R73" s="263">
        <v>2</v>
      </c>
      <c r="S73" s="263">
        <v>1</v>
      </c>
      <c r="T73" s="263">
        <v>1</v>
      </c>
      <c r="U73" s="263"/>
      <c r="V73" s="263">
        <v>0</v>
      </c>
      <c r="W73" s="263">
        <v>0</v>
      </c>
      <c r="X73" s="263">
        <v>0</v>
      </c>
      <c r="Y73" s="263"/>
      <c r="Z73" s="263">
        <v>4</v>
      </c>
      <c r="AA73" s="263">
        <v>4</v>
      </c>
      <c r="AB73" s="263">
        <v>0</v>
      </c>
      <c r="AD73" s="205" t="s">
        <v>94</v>
      </c>
      <c r="AE73" s="125">
        <f t="shared" si="26"/>
        <v>2.6905829596412558</v>
      </c>
      <c r="AF73" s="125">
        <f t="shared" si="27"/>
        <v>6.4102564102564097</v>
      </c>
      <c r="AG73" s="125">
        <f t="shared" si="28"/>
        <v>0.68965517241379315</v>
      </c>
      <c r="AH73" s="118"/>
      <c r="AI73" s="125" t="s">
        <v>17</v>
      </c>
      <c r="AJ73" s="125" t="s">
        <v>17</v>
      </c>
      <c r="AK73" s="125" t="s">
        <v>17</v>
      </c>
      <c r="AL73" s="118"/>
      <c r="AM73" s="125" t="s">
        <v>17</v>
      </c>
      <c r="AN73" s="125" t="s">
        <v>17</v>
      </c>
      <c r="AO73" s="125" t="s">
        <v>17</v>
      </c>
      <c r="AP73" s="118"/>
      <c r="AQ73" s="125" t="s">
        <v>17</v>
      </c>
      <c r="AR73" s="125" t="s">
        <v>17</v>
      </c>
      <c r="AS73" s="125" t="s">
        <v>17</v>
      </c>
      <c r="AT73" s="118"/>
      <c r="AU73" s="125">
        <f t="shared" si="29"/>
        <v>1.680672268907563</v>
      </c>
      <c r="AV73" s="125">
        <f t="shared" si="30"/>
        <v>2.7027027027027026</v>
      </c>
      <c r="AW73" s="125">
        <f t="shared" si="31"/>
        <v>1.2195121951219512</v>
      </c>
      <c r="AX73" s="118"/>
      <c r="AY73" s="125">
        <f t="shared" si="32"/>
        <v>0</v>
      </c>
      <c r="AZ73" s="125">
        <f t="shared" si="33"/>
        <v>0</v>
      </c>
      <c r="BA73" s="125">
        <f t="shared" si="34"/>
        <v>0</v>
      </c>
      <c r="BB73" s="118"/>
      <c r="BC73" s="125">
        <f t="shared" si="35"/>
        <v>7.5471698113207548</v>
      </c>
      <c r="BD73" s="125">
        <f t="shared" si="36"/>
        <v>22.222222222222221</v>
      </c>
      <c r="BE73" s="125">
        <f t="shared" si="37"/>
        <v>0</v>
      </c>
    </row>
    <row r="74" spans="1:57" ht="15" customHeight="1" x14ac:dyDescent="0.2">
      <c r="A74" s="205" t="s">
        <v>95</v>
      </c>
      <c r="B74" s="263">
        <v>45</v>
      </c>
      <c r="C74" s="263">
        <v>32</v>
      </c>
      <c r="D74" s="263">
        <v>13</v>
      </c>
      <c r="E74" s="263"/>
      <c r="F74" s="227">
        <v>0</v>
      </c>
      <c r="G74" s="227">
        <v>0</v>
      </c>
      <c r="H74" s="227">
        <v>0</v>
      </c>
      <c r="I74" s="227"/>
      <c r="J74" s="227">
        <v>0</v>
      </c>
      <c r="K74" s="227">
        <v>0</v>
      </c>
      <c r="L74" s="227">
        <v>0</v>
      </c>
      <c r="M74" s="227"/>
      <c r="N74" s="227">
        <v>0</v>
      </c>
      <c r="O74" s="227">
        <v>0</v>
      </c>
      <c r="P74" s="227">
        <v>0</v>
      </c>
      <c r="Q74" s="263"/>
      <c r="R74" s="263">
        <v>16</v>
      </c>
      <c r="S74" s="263">
        <v>10</v>
      </c>
      <c r="T74" s="263">
        <v>6</v>
      </c>
      <c r="U74" s="263"/>
      <c r="V74" s="263">
        <v>23</v>
      </c>
      <c r="W74" s="263">
        <v>16</v>
      </c>
      <c r="X74" s="263">
        <v>7</v>
      </c>
      <c r="Y74" s="263"/>
      <c r="Z74" s="263">
        <v>6</v>
      </c>
      <c r="AA74" s="263">
        <v>6</v>
      </c>
      <c r="AB74" s="263">
        <v>0</v>
      </c>
      <c r="AD74" s="205" t="s">
        <v>95</v>
      </c>
      <c r="AE74" s="125">
        <f t="shared" si="26"/>
        <v>6.2586926286509037</v>
      </c>
      <c r="AF74" s="125">
        <f t="shared" si="27"/>
        <v>12.167300380228136</v>
      </c>
      <c r="AG74" s="125">
        <f t="shared" si="28"/>
        <v>2.8508771929824559</v>
      </c>
      <c r="AH74" s="118"/>
      <c r="AI74" s="125" t="s">
        <v>17</v>
      </c>
      <c r="AJ74" s="125" t="s">
        <v>17</v>
      </c>
      <c r="AK74" s="125" t="s">
        <v>17</v>
      </c>
      <c r="AL74" s="118"/>
      <c r="AM74" s="125" t="s">
        <v>17</v>
      </c>
      <c r="AN74" s="125" t="s">
        <v>17</v>
      </c>
      <c r="AO74" s="125" t="s">
        <v>17</v>
      </c>
      <c r="AP74" s="118"/>
      <c r="AQ74" s="125" t="s">
        <v>17</v>
      </c>
      <c r="AR74" s="125" t="s">
        <v>17</v>
      </c>
      <c r="AS74" s="125" t="s">
        <v>17</v>
      </c>
      <c r="AT74" s="118"/>
      <c r="AU74" s="125">
        <f t="shared" si="29"/>
        <v>5.3156146179401995</v>
      </c>
      <c r="AV74" s="125">
        <f t="shared" si="30"/>
        <v>8.3333333333333321</v>
      </c>
      <c r="AW74" s="125">
        <f t="shared" si="31"/>
        <v>3.3149171270718232</v>
      </c>
      <c r="AX74" s="118"/>
      <c r="AY74" s="125">
        <f t="shared" si="32"/>
        <v>9.0551181102362204</v>
      </c>
      <c r="AZ74" s="125">
        <f t="shared" si="33"/>
        <v>16.494845360824741</v>
      </c>
      <c r="BA74" s="125">
        <f t="shared" si="34"/>
        <v>4.4585987261146496</v>
      </c>
      <c r="BB74" s="118"/>
      <c r="BC74" s="125">
        <f t="shared" si="35"/>
        <v>3.6585365853658534</v>
      </c>
      <c r="BD74" s="125">
        <f t="shared" si="36"/>
        <v>13.043478260869565</v>
      </c>
      <c r="BE74" s="125">
        <f t="shared" si="37"/>
        <v>0</v>
      </c>
    </row>
    <row r="75" spans="1:57" ht="15" customHeight="1" x14ac:dyDescent="0.2">
      <c r="A75" s="205" t="s">
        <v>96</v>
      </c>
      <c r="B75" s="263">
        <v>37</v>
      </c>
      <c r="C75" s="263">
        <v>8</v>
      </c>
      <c r="D75" s="263">
        <v>29</v>
      </c>
      <c r="E75" s="263"/>
      <c r="F75" s="227">
        <v>0</v>
      </c>
      <c r="G75" s="227">
        <v>0</v>
      </c>
      <c r="H75" s="227">
        <v>0</v>
      </c>
      <c r="I75" s="227"/>
      <c r="J75" s="227">
        <v>0</v>
      </c>
      <c r="K75" s="227">
        <v>0</v>
      </c>
      <c r="L75" s="227">
        <v>0</v>
      </c>
      <c r="M75" s="227"/>
      <c r="N75" s="227">
        <v>0</v>
      </c>
      <c r="O75" s="227">
        <v>0</v>
      </c>
      <c r="P75" s="227">
        <v>0</v>
      </c>
      <c r="Q75" s="263"/>
      <c r="R75" s="263">
        <v>25</v>
      </c>
      <c r="S75" s="263">
        <v>6</v>
      </c>
      <c r="T75" s="263">
        <v>19</v>
      </c>
      <c r="U75" s="263"/>
      <c r="V75" s="263">
        <v>6</v>
      </c>
      <c r="W75" s="263">
        <v>0</v>
      </c>
      <c r="X75" s="263">
        <v>6</v>
      </c>
      <c r="Y75" s="263"/>
      <c r="Z75" s="263">
        <v>6</v>
      </c>
      <c r="AA75" s="263">
        <v>2</v>
      </c>
      <c r="AB75" s="263">
        <v>4</v>
      </c>
      <c r="AD75" s="205" t="s">
        <v>96</v>
      </c>
      <c r="AE75" s="125">
        <f t="shared" si="26"/>
        <v>5.1246537396121887</v>
      </c>
      <c r="AF75" s="125">
        <f t="shared" si="27"/>
        <v>3.8461538461538463</v>
      </c>
      <c r="AG75" s="125">
        <f t="shared" si="28"/>
        <v>5.6420233463035023</v>
      </c>
      <c r="AH75" s="118"/>
      <c r="AI75" s="125" t="s">
        <v>17</v>
      </c>
      <c r="AJ75" s="125" t="s">
        <v>17</v>
      </c>
      <c r="AK75" s="125" t="s">
        <v>17</v>
      </c>
      <c r="AL75" s="118"/>
      <c r="AM75" s="125" t="s">
        <v>17</v>
      </c>
      <c r="AN75" s="125" t="s">
        <v>17</v>
      </c>
      <c r="AO75" s="125" t="s">
        <v>17</v>
      </c>
      <c r="AP75" s="118"/>
      <c r="AQ75" s="125" t="s">
        <v>17</v>
      </c>
      <c r="AR75" s="125" t="s">
        <v>17</v>
      </c>
      <c r="AS75" s="125" t="s">
        <v>17</v>
      </c>
      <c r="AT75" s="118"/>
      <c r="AU75" s="125">
        <f t="shared" si="29"/>
        <v>7.8616352201257858</v>
      </c>
      <c r="AV75" s="125">
        <f t="shared" si="30"/>
        <v>5.7692307692307692</v>
      </c>
      <c r="AW75" s="125">
        <f t="shared" si="31"/>
        <v>8.8785046728971952</v>
      </c>
      <c r="AX75" s="118"/>
      <c r="AY75" s="125">
        <f t="shared" si="32"/>
        <v>3.0303030303030303</v>
      </c>
      <c r="AZ75" s="125">
        <f t="shared" si="33"/>
        <v>0</v>
      </c>
      <c r="BA75" s="125">
        <f t="shared" si="34"/>
        <v>4</v>
      </c>
      <c r="BB75" s="118"/>
      <c r="BC75" s="125">
        <f t="shared" si="35"/>
        <v>2.912621359223301</v>
      </c>
      <c r="BD75" s="125">
        <f t="shared" si="36"/>
        <v>3.5714285714285712</v>
      </c>
      <c r="BE75" s="125">
        <f t="shared" si="37"/>
        <v>2.666666666666667</v>
      </c>
    </row>
    <row r="76" spans="1:57" ht="15" customHeight="1" x14ac:dyDescent="0.2">
      <c r="A76" s="205" t="s">
        <v>97</v>
      </c>
      <c r="B76" s="263">
        <v>2</v>
      </c>
      <c r="C76" s="263">
        <v>1</v>
      </c>
      <c r="D76" s="263">
        <v>1</v>
      </c>
      <c r="E76" s="263"/>
      <c r="F76" s="227">
        <v>0</v>
      </c>
      <c r="G76" s="227">
        <v>0</v>
      </c>
      <c r="H76" s="227">
        <v>0</v>
      </c>
      <c r="I76" s="227"/>
      <c r="J76" s="227">
        <v>0</v>
      </c>
      <c r="K76" s="227">
        <v>0</v>
      </c>
      <c r="L76" s="227">
        <v>0</v>
      </c>
      <c r="M76" s="227"/>
      <c r="N76" s="227">
        <v>0</v>
      </c>
      <c r="O76" s="227">
        <v>0</v>
      </c>
      <c r="P76" s="227">
        <v>0</v>
      </c>
      <c r="Q76" s="263"/>
      <c r="R76" s="263">
        <v>2</v>
      </c>
      <c r="S76" s="263">
        <v>1</v>
      </c>
      <c r="T76" s="263">
        <v>1</v>
      </c>
      <c r="U76" s="263"/>
      <c r="V76" s="263">
        <v>0</v>
      </c>
      <c r="W76" s="263">
        <v>0</v>
      </c>
      <c r="X76" s="263">
        <v>0</v>
      </c>
      <c r="Y76" s="263"/>
      <c r="Z76" s="263">
        <v>0</v>
      </c>
      <c r="AA76" s="263">
        <v>0</v>
      </c>
      <c r="AB76" s="263">
        <v>0</v>
      </c>
      <c r="AD76" s="205" t="s">
        <v>97</v>
      </c>
      <c r="AE76" s="125">
        <f t="shared" si="26"/>
        <v>0.79051383399209485</v>
      </c>
      <c r="AF76" s="125">
        <f t="shared" si="27"/>
        <v>1.1627906976744187</v>
      </c>
      <c r="AG76" s="125">
        <f t="shared" si="28"/>
        <v>0.5988023952095809</v>
      </c>
      <c r="AH76" s="118"/>
      <c r="AI76" s="125" t="s">
        <v>17</v>
      </c>
      <c r="AJ76" s="125" t="s">
        <v>17</v>
      </c>
      <c r="AK76" s="125" t="s">
        <v>17</v>
      </c>
      <c r="AL76" s="118"/>
      <c r="AM76" s="125" t="s">
        <v>17</v>
      </c>
      <c r="AN76" s="125" t="s">
        <v>17</v>
      </c>
      <c r="AO76" s="125" t="s">
        <v>17</v>
      </c>
      <c r="AP76" s="118"/>
      <c r="AQ76" s="125" t="s">
        <v>17</v>
      </c>
      <c r="AR76" s="125" t="s">
        <v>17</v>
      </c>
      <c r="AS76" s="125" t="s">
        <v>17</v>
      </c>
      <c r="AT76" s="118"/>
      <c r="AU76" s="125">
        <f t="shared" si="29"/>
        <v>2.1052631578947367</v>
      </c>
      <c r="AV76" s="125">
        <f t="shared" si="30"/>
        <v>3.125</v>
      </c>
      <c r="AW76" s="125">
        <f t="shared" si="31"/>
        <v>1.5873015873015872</v>
      </c>
      <c r="AX76" s="118"/>
      <c r="AY76" s="125">
        <f t="shared" si="32"/>
        <v>0</v>
      </c>
      <c r="AZ76" s="125">
        <f t="shared" si="33"/>
        <v>0</v>
      </c>
      <c r="BA76" s="125">
        <f t="shared" si="34"/>
        <v>0</v>
      </c>
      <c r="BB76" s="118"/>
      <c r="BC76" s="125">
        <f t="shared" si="35"/>
        <v>0</v>
      </c>
      <c r="BD76" s="125">
        <f t="shared" si="36"/>
        <v>0</v>
      </c>
      <c r="BE76" s="125">
        <f t="shared" si="37"/>
        <v>0</v>
      </c>
    </row>
    <row r="77" spans="1:57" ht="15" customHeight="1" x14ac:dyDescent="0.2">
      <c r="A77" s="205" t="s">
        <v>98</v>
      </c>
      <c r="B77" s="263">
        <v>0</v>
      </c>
      <c r="C77" s="263">
        <v>0</v>
      </c>
      <c r="D77" s="263">
        <v>0</v>
      </c>
      <c r="E77" s="263"/>
      <c r="F77" s="227">
        <v>0</v>
      </c>
      <c r="G77" s="227">
        <v>0</v>
      </c>
      <c r="H77" s="227">
        <v>0</v>
      </c>
      <c r="I77" s="227"/>
      <c r="J77" s="227">
        <v>0</v>
      </c>
      <c r="K77" s="227">
        <v>0</v>
      </c>
      <c r="L77" s="227">
        <v>0</v>
      </c>
      <c r="M77" s="227"/>
      <c r="N77" s="227">
        <v>0</v>
      </c>
      <c r="O77" s="227">
        <v>0</v>
      </c>
      <c r="P77" s="227">
        <v>0</v>
      </c>
      <c r="Q77" s="263"/>
      <c r="R77" s="263">
        <v>0</v>
      </c>
      <c r="S77" s="263">
        <v>0</v>
      </c>
      <c r="T77" s="263">
        <v>0</v>
      </c>
      <c r="U77" s="263"/>
      <c r="V77" s="263">
        <v>0</v>
      </c>
      <c r="W77" s="263">
        <v>0</v>
      </c>
      <c r="X77" s="263">
        <v>0</v>
      </c>
      <c r="Y77" s="263"/>
      <c r="Z77" s="263">
        <v>0</v>
      </c>
      <c r="AA77" s="263">
        <v>0</v>
      </c>
      <c r="AB77" s="263">
        <v>0</v>
      </c>
      <c r="AD77" s="205" t="s">
        <v>98</v>
      </c>
      <c r="AE77" s="125">
        <f t="shared" si="26"/>
        <v>0</v>
      </c>
      <c r="AF77" s="125">
        <f t="shared" si="27"/>
        <v>0</v>
      </c>
      <c r="AG77" s="125">
        <f t="shared" si="28"/>
        <v>0</v>
      </c>
      <c r="AH77" s="118"/>
      <c r="AI77" s="125" t="s">
        <v>17</v>
      </c>
      <c r="AJ77" s="125" t="s">
        <v>17</v>
      </c>
      <c r="AK77" s="125" t="s">
        <v>17</v>
      </c>
      <c r="AL77" s="118"/>
      <c r="AM77" s="125" t="s">
        <v>17</v>
      </c>
      <c r="AN77" s="125" t="s">
        <v>17</v>
      </c>
      <c r="AO77" s="125" t="s">
        <v>17</v>
      </c>
      <c r="AP77" s="118"/>
      <c r="AQ77" s="125" t="s">
        <v>17</v>
      </c>
      <c r="AR77" s="125" t="s">
        <v>17</v>
      </c>
      <c r="AS77" s="125" t="s">
        <v>17</v>
      </c>
      <c r="AT77" s="118"/>
      <c r="AU77" s="125">
        <f t="shared" si="29"/>
        <v>0</v>
      </c>
      <c r="AV77" s="125">
        <f t="shared" si="30"/>
        <v>0</v>
      </c>
      <c r="AW77" s="125">
        <f t="shared" si="31"/>
        <v>0</v>
      </c>
      <c r="AX77" s="118"/>
      <c r="AY77" s="125">
        <f t="shared" si="32"/>
        <v>0</v>
      </c>
      <c r="AZ77" s="125">
        <f t="shared" si="33"/>
        <v>0</v>
      </c>
      <c r="BA77" s="125">
        <f t="shared" si="34"/>
        <v>0</v>
      </c>
      <c r="BB77" s="118"/>
      <c r="BC77" s="125">
        <f t="shared" si="35"/>
        <v>0</v>
      </c>
      <c r="BD77" s="125">
        <f t="shared" si="36"/>
        <v>0</v>
      </c>
      <c r="BE77" s="125">
        <f t="shared" si="37"/>
        <v>0</v>
      </c>
    </row>
    <row r="78" spans="1:57" ht="15" customHeight="1" x14ac:dyDescent="0.2">
      <c r="A78" s="205" t="s">
        <v>99</v>
      </c>
      <c r="B78" s="263">
        <v>32</v>
      </c>
      <c r="C78" s="263">
        <v>18</v>
      </c>
      <c r="D78" s="263">
        <v>14</v>
      </c>
      <c r="E78" s="263"/>
      <c r="F78" s="227">
        <v>0</v>
      </c>
      <c r="G78" s="227">
        <v>0</v>
      </c>
      <c r="H78" s="227">
        <v>0</v>
      </c>
      <c r="I78" s="227"/>
      <c r="J78" s="227">
        <v>0</v>
      </c>
      <c r="K78" s="227">
        <v>0</v>
      </c>
      <c r="L78" s="227">
        <v>0</v>
      </c>
      <c r="M78" s="227"/>
      <c r="N78" s="227">
        <v>0</v>
      </c>
      <c r="O78" s="227">
        <v>0</v>
      </c>
      <c r="P78" s="227">
        <v>0</v>
      </c>
      <c r="Q78" s="263"/>
      <c r="R78" s="263">
        <v>16</v>
      </c>
      <c r="S78" s="263">
        <v>8</v>
      </c>
      <c r="T78" s="263">
        <v>8</v>
      </c>
      <c r="U78" s="263"/>
      <c r="V78" s="263">
        <v>4</v>
      </c>
      <c r="W78" s="263">
        <v>3</v>
      </c>
      <c r="X78" s="263">
        <v>1</v>
      </c>
      <c r="Y78" s="263"/>
      <c r="Z78" s="263">
        <v>12</v>
      </c>
      <c r="AA78" s="263">
        <v>7</v>
      </c>
      <c r="AB78" s="263">
        <v>5</v>
      </c>
      <c r="AD78" s="205" t="s">
        <v>99</v>
      </c>
      <c r="AE78" s="125">
        <f t="shared" si="26"/>
        <v>5.786618444846293</v>
      </c>
      <c r="AF78" s="125">
        <f t="shared" si="27"/>
        <v>11.042944785276074</v>
      </c>
      <c r="AG78" s="125">
        <f t="shared" si="28"/>
        <v>3.5897435897435894</v>
      </c>
      <c r="AH78" s="118"/>
      <c r="AI78" s="125" t="s">
        <v>17</v>
      </c>
      <c r="AJ78" s="125" t="s">
        <v>17</v>
      </c>
      <c r="AK78" s="125" t="s">
        <v>17</v>
      </c>
      <c r="AL78" s="118"/>
      <c r="AM78" s="125" t="s">
        <v>17</v>
      </c>
      <c r="AN78" s="125" t="s">
        <v>17</v>
      </c>
      <c r="AO78" s="125" t="s">
        <v>17</v>
      </c>
      <c r="AP78" s="118"/>
      <c r="AQ78" s="125" t="s">
        <v>17</v>
      </c>
      <c r="AR78" s="125" t="s">
        <v>17</v>
      </c>
      <c r="AS78" s="125" t="s">
        <v>17</v>
      </c>
      <c r="AT78" s="118"/>
      <c r="AU78" s="125">
        <f t="shared" si="29"/>
        <v>5.7971014492753623</v>
      </c>
      <c r="AV78" s="125">
        <f t="shared" si="30"/>
        <v>9.4117647058823533</v>
      </c>
      <c r="AW78" s="125">
        <f t="shared" si="31"/>
        <v>4.1884816753926701</v>
      </c>
      <c r="AX78" s="118"/>
      <c r="AY78" s="125">
        <f t="shared" si="32"/>
        <v>3.6363636363636362</v>
      </c>
      <c r="AZ78" s="125">
        <f t="shared" si="33"/>
        <v>8.1081081081081088</v>
      </c>
      <c r="BA78" s="125">
        <f t="shared" si="34"/>
        <v>1.3698630136986301</v>
      </c>
      <c r="BB78" s="118"/>
      <c r="BC78" s="125">
        <f t="shared" si="35"/>
        <v>7.1856287425149699</v>
      </c>
      <c r="BD78" s="125">
        <f t="shared" si="36"/>
        <v>17.073170731707318</v>
      </c>
      <c r="BE78" s="125">
        <f t="shared" si="37"/>
        <v>3.9682539682539679</v>
      </c>
    </row>
    <row r="79" spans="1:57" ht="15" customHeight="1" x14ac:dyDescent="0.2">
      <c r="A79" s="205" t="s">
        <v>100</v>
      </c>
      <c r="B79" s="263">
        <v>9</v>
      </c>
      <c r="C79" s="263">
        <v>5</v>
      </c>
      <c r="D79" s="263">
        <v>4</v>
      </c>
      <c r="E79" s="263"/>
      <c r="F79" s="227">
        <v>0</v>
      </c>
      <c r="G79" s="227">
        <v>0</v>
      </c>
      <c r="H79" s="227">
        <v>0</v>
      </c>
      <c r="I79" s="227"/>
      <c r="J79" s="227">
        <v>0</v>
      </c>
      <c r="K79" s="227">
        <v>0</v>
      </c>
      <c r="L79" s="227">
        <v>0</v>
      </c>
      <c r="M79" s="227"/>
      <c r="N79" s="227">
        <v>0</v>
      </c>
      <c r="O79" s="227">
        <v>0</v>
      </c>
      <c r="P79" s="227">
        <v>0</v>
      </c>
      <c r="Q79" s="263"/>
      <c r="R79" s="263">
        <v>7</v>
      </c>
      <c r="S79" s="263">
        <v>4</v>
      </c>
      <c r="T79" s="263">
        <v>3</v>
      </c>
      <c r="U79" s="263"/>
      <c r="V79" s="263">
        <v>1</v>
      </c>
      <c r="W79" s="263">
        <v>1</v>
      </c>
      <c r="X79" s="263">
        <v>0</v>
      </c>
      <c r="Y79" s="263"/>
      <c r="Z79" s="263">
        <v>1</v>
      </c>
      <c r="AA79" s="263">
        <v>0</v>
      </c>
      <c r="AB79" s="263">
        <v>1</v>
      </c>
      <c r="AD79" s="205" t="s">
        <v>100</v>
      </c>
      <c r="AE79" s="125">
        <f t="shared" si="26"/>
        <v>2.459016393442623</v>
      </c>
      <c r="AF79" s="125">
        <f t="shared" si="27"/>
        <v>4.032258064516129</v>
      </c>
      <c r="AG79" s="125">
        <f t="shared" si="28"/>
        <v>1.6528925619834711</v>
      </c>
      <c r="AH79" s="118"/>
      <c r="AI79" s="125" t="s">
        <v>17</v>
      </c>
      <c r="AJ79" s="125" t="s">
        <v>17</v>
      </c>
      <c r="AK79" s="125" t="s">
        <v>17</v>
      </c>
      <c r="AL79" s="118"/>
      <c r="AM79" s="125" t="s">
        <v>17</v>
      </c>
      <c r="AN79" s="125" t="s">
        <v>17</v>
      </c>
      <c r="AO79" s="125" t="s">
        <v>17</v>
      </c>
      <c r="AP79" s="118"/>
      <c r="AQ79" s="125" t="s">
        <v>17</v>
      </c>
      <c r="AR79" s="125" t="s">
        <v>17</v>
      </c>
      <c r="AS79" s="125" t="s">
        <v>17</v>
      </c>
      <c r="AT79" s="118"/>
      <c r="AU79" s="125">
        <f t="shared" si="29"/>
        <v>3.9772727272727271</v>
      </c>
      <c r="AV79" s="125">
        <f t="shared" si="30"/>
        <v>6.666666666666667</v>
      </c>
      <c r="AW79" s="125">
        <f t="shared" si="31"/>
        <v>2.5862068965517242</v>
      </c>
      <c r="AX79" s="118"/>
      <c r="AY79" s="125">
        <f t="shared" si="32"/>
        <v>0.95238095238095244</v>
      </c>
      <c r="AZ79" s="125">
        <f t="shared" si="33"/>
        <v>2.9411764705882351</v>
      </c>
      <c r="BA79" s="125">
        <f t="shared" si="34"/>
        <v>0</v>
      </c>
      <c r="BB79" s="118"/>
      <c r="BC79" s="125">
        <f t="shared" si="35"/>
        <v>1.1764705882352942</v>
      </c>
      <c r="BD79" s="125">
        <f t="shared" si="36"/>
        <v>0</v>
      </c>
      <c r="BE79" s="125">
        <f t="shared" si="37"/>
        <v>1.8181818181818181</v>
      </c>
    </row>
    <row r="80" spans="1:57" ht="15" customHeight="1" x14ac:dyDescent="0.2">
      <c r="A80" s="205" t="s">
        <v>101</v>
      </c>
      <c r="B80" s="263">
        <v>24</v>
      </c>
      <c r="C80" s="263">
        <v>15</v>
      </c>
      <c r="D80" s="263">
        <v>9</v>
      </c>
      <c r="E80" s="263"/>
      <c r="F80" s="227">
        <v>0</v>
      </c>
      <c r="G80" s="227">
        <v>0</v>
      </c>
      <c r="H80" s="227">
        <v>0</v>
      </c>
      <c r="I80" s="227"/>
      <c r="J80" s="227">
        <v>0</v>
      </c>
      <c r="K80" s="227">
        <v>0</v>
      </c>
      <c r="L80" s="227">
        <v>0</v>
      </c>
      <c r="M80" s="227"/>
      <c r="N80" s="227">
        <v>0</v>
      </c>
      <c r="O80" s="227">
        <v>0</v>
      </c>
      <c r="P80" s="227">
        <v>0</v>
      </c>
      <c r="Q80" s="263"/>
      <c r="R80" s="263">
        <v>14</v>
      </c>
      <c r="S80" s="263">
        <v>8</v>
      </c>
      <c r="T80" s="263">
        <v>6</v>
      </c>
      <c r="U80" s="263"/>
      <c r="V80" s="263">
        <v>9</v>
      </c>
      <c r="W80" s="263">
        <v>6</v>
      </c>
      <c r="X80" s="263">
        <v>3</v>
      </c>
      <c r="Y80" s="263"/>
      <c r="Z80" s="263">
        <v>1</v>
      </c>
      <c r="AA80" s="263">
        <v>1</v>
      </c>
      <c r="AB80" s="263">
        <v>0</v>
      </c>
      <c r="AD80" s="205" t="s">
        <v>101</v>
      </c>
      <c r="AE80" s="125">
        <f t="shared" si="26"/>
        <v>4.8</v>
      </c>
      <c r="AF80" s="125">
        <f t="shared" si="27"/>
        <v>7.8947368421052628</v>
      </c>
      <c r="AG80" s="125">
        <f t="shared" si="28"/>
        <v>2.903225806451613</v>
      </c>
      <c r="AH80" s="118"/>
      <c r="AI80" s="125" t="s">
        <v>17</v>
      </c>
      <c r="AJ80" s="125" t="s">
        <v>17</v>
      </c>
      <c r="AK80" s="125" t="s">
        <v>17</v>
      </c>
      <c r="AL80" s="118"/>
      <c r="AM80" s="125" t="s">
        <v>17</v>
      </c>
      <c r="AN80" s="125" t="s">
        <v>17</v>
      </c>
      <c r="AO80" s="125" t="s">
        <v>17</v>
      </c>
      <c r="AP80" s="118"/>
      <c r="AQ80" s="125" t="s">
        <v>17</v>
      </c>
      <c r="AR80" s="125" t="s">
        <v>17</v>
      </c>
      <c r="AS80" s="125" t="s">
        <v>17</v>
      </c>
      <c r="AT80" s="118"/>
      <c r="AU80" s="125">
        <f t="shared" si="29"/>
        <v>7.9545454545454541</v>
      </c>
      <c r="AV80" s="125">
        <f t="shared" si="30"/>
        <v>11.76470588235294</v>
      </c>
      <c r="AW80" s="125">
        <f t="shared" si="31"/>
        <v>5.5555555555555554</v>
      </c>
      <c r="AX80" s="118"/>
      <c r="AY80" s="125">
        <f t="shared" si="32"/>
        <v>6.0402684563758395</v>
      </c>
      <c r="AZ80" s="125">
        <f t="shared" si="33"/>
        <v>11.111111111111111</v>
      </c>
      <c r="BA80" s="125">
        <f t="shared" si="34"/>
        <v>3.1578947368421053</v>
      </c>
      <c r="BB80" s="118"/>
      <c r="BC80" s="125">
        <f t="shared" si="35"/>
        <v>0.5714285714285714</v>
      </c>
      <c r="BD80" s="125">
        <f t="shared" si="36"/>
        <v>1.4705882352941175</v>
      </c>
      <c r="BE80" s="125">
        <f t="shared" si="37"/>
        <v>0</v>
      </c>
    </row>
    <row r="81" spans="1:62" ht="15" customHeight="1" x14ac:dyDescent="0.2">
      <c r="A81" s="206" t="s">
        <v>102</v>
      </c>
      <c r="B81" s="263">
        <v>8</v>
      </c>
      <c r="C81" s="263">
        <v>0</v>
      </c>
      <c r="D81" s="263">
        <v>8</v>
      </c>
      <c r="E81" s="263"/>
      <c r="F81" s="227">
        <v>0</v>
      </c>
      <c r="G81" s="227">
        <v>0</v>
      </c>
      <c r="H81" s="227">
        <v>0</v>
      </c>
      <c r="I81" s="227"/>
      <c r="J81" s="227">
        <v>0</v>
      </c>
      <c r="K81" s="227">
        <v>0</v>
      </c>
      <c r="L81" s="227">
        <v>0</v>
      </c>
      <c r="M81" s="227"/>
      <c r="N81" s="227">
        <v>0</v>
      </c>
      <c r="O81" s="227">
        <v>0</v>
      </c>
      <c r="P81" s="227">
        <v>0</v>
      </c>
      <c r="Q81" s="263"/>
      <c r="R81" s="263">
        <v>5</v>
      </c>
      <c r="S81" s="263">
        <v>0</v>
      </c>
      <c r="T81" s="263">
        <v>5</v>
      </c>
      <c r="U81" s="263"/>
      <c r="V81" s="263">
        <v>2</v>
      </c>
      <c r="W81" s="263">
        <v>0</v>
      </c>
      <c r="X81" s="263">
        <v>2</v>
      </c>
      <c r="Y81" s="263"/>
      <c r="Z81" s="263">
        <v>1</v>
      </c>
      <c r="AA81" s="263">
        <v>0</v>
      </c>
      <c r="AB81" s="263">
        <v>1</v>
      </c>
      <c r="AC81" s="165"/>
      <c r="AD81" s="206" t="s">
        <v>102</v>
      </c>
      <c r="AE81" s="125">
        <f t="shared" si="26"/>
        <v>2.8673835125448028</v>
      </c>
      <c r="AF81" s="125">
        <f t="shared" si="27"/>
        <v>0</v>
      </c>
      <c r="AG81" s="125">
        <f t="shared" si="28"/>
        <v>3.8834951456310676</v>
      </c>
      <c r="AH81" s="118"/>
      <c r="AI81" s="125" t="s">
        <v>17</v>
      </c>
      <c r="AJ81" s="125" t="s">
        <v>17</v>
      </c>
      <c r="AK81" s="125" t="s">
        <v>17</v>
      </c>
      <c r="AL81" s="118"/>
      <c r="AM81" s="125" t="s">
        <v>17</v>
      </c>
      <c r="AN81" s="125" t="s">
        <v>17</v>
      </c>
      <c r="AO81" s="125" t="s">
        <v>17</v>
      </c>
      <c r="AP81" s="118"/>
      <c r="AQ81" s="125" t="s">
        <v>17</v>
      </c>
      <c r="AR81" s="125" t="s">
        <v>17</v>
      </c>
      <c r="AS81" s="125" t="s">
        <v>17</v>
      </c>
      <c r="AT81" s="118"/>
      <c r="AU81" s="125">
        <f t="shared" si="29"/>
        <v>4.5454545454545459</v>
      </c>
      <c r="AV81" s="125">
        <f t="shared" si="30"/>
        <v>0</v>
      </c>
      <c r="AW81" s="125">
        <f t="shared" si="31"/>
        <v>5.6818181818181817</v>
      </c>
      <c r="AX81" s="118"/>
      <c r="AY81" s="125">
        <f t="shared" si="32"/>
        <v>2.2222222222222223</v>
      </c>
      <c r="AZ81" s="125">
        <f t="shared" si="33"/>
        <v>0</v>
      </c>
      <c r="BA81" s="125">
        <f t="shared" si="34"/>
        <v>2.9850746268656714</v>
      </c>
      <c r="BB81" s="118"/>
      <c r="BC81" s="125">
        <f t="shared" si="35"/>
        <v>1.2658227848101267</v>
      </c>
      <c r="BD81" s="125">
        <f t="shared" si="36"/>
        <v>0</v>
      </c>
      <c r="BE81" s="125">
        <f t="shared" si="37"/>
        <v>1.9607843137254901</v>
      </c>
    </row>
    <row r="82" spans="1:62" ht="15" customHeight="1" x14ac:dyDescent="0.2">
      <c r="A82" s="206" t="s">
        <v>103</v>
      </c>
      <c r="B82" s="263">
        <v>65</v>
      </c>
      <c r="C82" s="263">
        <v>24</v>
      </c>
      <c r="D82" s="263">
        <v>41</v>
      </c>
      <c r="E82" s="263"/>
      <c r="F82" s="227">
        <v>0</v>
      </c>
      <c r="G82" s="227">
        <v>0</v>
      </c>
      <c r="H82" s="227">
        <v>0</v>
      </c>
      <c r="I82" s="227"/>
      <c r="J82" s="227">
        <v>0</v>
      </c>
      <c r="K82" s="227">
        <v>0</v>
      </c>
      <c r="L82" s="227">
        <v>0</v>
      </c>
      <c r="M82" s="227"/>
      <c r="N82" s="227">
        <v>0</v>
      </c>
      <c r="O82" s="227">
        <v>0</v>
      </c>
      <c r="P82" s="227">
        <v>0</v>
      </c>
      <c r="Q82" s="263"/>
      <c r="R82" s="263">
        <v>36</v>
      </c>
      <c r="S82" s="263">
        <v>12</v>
      </c>
      <c r="T82" s="263">
        <v>24</v>
      </c>
      <c r="U82" s="263"/>
      <c r="V82" s="263">
        <v>24</v>
      </c>
      <c r="W82" s="263">
        <v>12</v>
      </c>
      <c r="X82" s="263">
        <v>12</v>
      </c>
      <c r="Y82" s="263"/>
      <c r="Z82" s="263">
        <v>5</v>
      </c>
      <c r="AA82" s="263">
        <v>0</v>
      </c>
      <c r="AB82" s="263">
        <v>5</v>
      </c>
      <c r="AC82" s="165"/>
      <c r="AD82" s="206" t="s">
        <v>103</v>
      </c>
      <c r="AE82" s="125">
        <f t="shared" si="26"/>
        <v>8.8195386702849383</v>
      </c>
      <c r="AF82" s="125">
        <f t="shared" si="27"/>
        <v>11.822660098522167</v>
      </c>
      <c r="AG82" s="125">
        <f t="shared" si="28"/>
        <v>7.6779026217228461</v>
      </c>
      <c r="AH82" s="118"/>
      <c r="AI82" s="125" t="s">
        <v>17</v>
      </c>
      <c r="AJ82" s="125" t="s">
        <v>17</v>
      </c>
      <c r="AK82" s="125" t="s">
        <v>17</v>
      </c>
      <c r="AL82" s="118"/>
      <c r="AM82" s="125" t="s">
        <v>17</v>
      </c>
      <c r="AN82" s="125" t="s">
        <v>17</v>
      </c>
      <c r="AO82" s="125" t="s">
        <v>17</v>
      </c>
      <c r="AP82" s="118"/>
      <c r="AQ82" s="125" t="s">
        <v>17</v>
      </c>
      <c r="AR82" s="125" t="s">
        <v>17</v>
      </c>
      <c r="AS82" s="125" t="s">
        <v>17</v>
      </c>
      <c r="AT82" s="118"/>
      <c r="AU82" s="125">
        <f t="shared" si="29"/>
        <v>10.404624277456648</v>
      </c>
      <c r="AV82" s="125">
        <f t="shared" si="30"/>
        <v>11.538461538461538</v>
      </c>
      <c r="AW82" s="125">
        <f t="shared" si="31"/>
        <v>9.9173553719008272</v>
      </c>
      <c r="AX82" s="118"/>
      <c r="AY82" s="125">
        <f t="shared" si="32"/>
        <v>10.810810810810811</v>
      </c>
      <c r="AZ82" s="125">
        <f t="shared" si="33"/>
        <v>20.33898305084746</v>
      </c>
      <c r="BA82" s="125">
        <f t="shared" si="34"/>
        <v>7.3619631901840492</v>
      </c>
      <c r="BB82" s="118"/>
      <c r="BC82" s="125">
        <f t="shared" si="35"/>
        <v>2.9585798816568047</v>
      </c>
      <c r="BD82" s="125">
        <f t="shared" si="36"/>
        <v>0</v>
      </c>
      <c r="BE82" s="125">
        <f t="shared" si="37"/>
        <v>3.8759689922480618</v>
      </c>
    </row>
    <row r="83" spans="1:62" ht="15" customHeight="1" thickBot="1" x14ac:dyDescent="0.25">
      <c r="A83" s="207" t="s">
        <v>104</v>
      </c>
      <c r="B83" s="263">
        <v>11</v>
      </c>
      <c r="C83" s="263">
        <v>6</v>
      </c>
      <c r="D83" s="263">
        <v>5</v>
      </c>
      <c r="E83" s="263"/>
      <c r="F83" s="227">
        <v>0</v>
      </c>
      <c r="G83" s="227">
        <v>0</v>
      </c>
      <c r="H83" s="227">
        <v>0</v>
      </c>
      <c r="I83" s="227"/>
      <c r="J83" s="227">
        <v>0</v>
      </c>
      <c r="K83" s="227">
        <v>0</v>
      </c>
      <c r="L83" s="227">
        <v>0</v>
      </c>
      <c r="M83" s="227"/>
      <c r="N83" s="227">
        <v>0</v>
      </c>
      <c r="O83" s="227">
        <v>0</v>
      </c>
      <c r="P83" s="227">
        <v>0</v>
      </c>
      <c r="Q83" s="263"/>
      <c r="R83" s="263">
        <v>9</v>
      </c>
      <c r="S83" s="263">
        <v>6</v>
      </c>
      <c r="T83" s="263">
        <v>3</v>
      </c>
      <c r="U83" s="263"/>
      <c r="V83" s="263">
        <v>2</v>
      </c>
      <c r="W83" s="263">
        <v>0</v>
      </c>
      <c r="X83" s="263">
        <v>2</v>
      </c>
      <c r="Y83" s="263"/>
      <c r="Z83" s="263">
        <v>0</v>
      </c>
      <c r="AA83" s="263">
        <v>0</v>
      </c>
      <c r="AB83" s="263">
        <v>0</v>
      </c>
      <c r="AD83" s="207" t="s">
        <v>104</v>
      </c>
      <c r="AE83" s="125">
        <f t="shared" si="26"/>
        <v>5.3658536585365857</v>
      </c>
      <c r="AF83" s="125">
        <f t="shared" si="27"/>
        <v>9.5238095238095237</v>
      </c>
      <c r="AG83" s="125">
        <f t="shared" si="28"/>
        <v>3.5211267605633805</v>
      </c>
      <c r="AH83" s="120"/>
      <c r="AI83" s="131" t="s">
        <v>17</v>
      </c>
      <c r="AJ83" s="131" t="s">
        <v>17</v>
      </c>
      <c r="AK83" s="131" t="s">
        <v>17</v>
      </c>
      <c r="AL83" s="120"/>
      <c r="AM83" s="131" t="s">
        <v>17</v>
      </c>
      <c r="AN83" s="131" t="s">
        <v>17</v>
      </c>
      <c r="AO83" s="131" t="s">
        <v>17</v>
      </c>
      <c r="AP83" s="120"/>
      <c r="AQ83" s="131" t="s">
        <v>17</v>
      </c>
      <c r="AR83" s="131" t="s">
        <v>17</v>
      </c>
      <c r="AS83" s="131" t="s">
        <v>17</v>
      </c>
      <c r="AT83" s="120"/>
      <c r="AU83" s="125">
        <f t="shared" si="29"/>
        <v>7.6271186440677967</v>
      </c>
      <c r="AV83" s="125">
        <f t="shared" si="30"/>
        <v>15.789473684210526</v>
      </c>
      <c r="AW83" s="125">
        <f t="shared" si="31"/>
        <v>3.75</v>
      </c>
      <c r="AX83" s="120"/>
      <c r="AY83" s="125">
        <f t="shared" si="32"/>
        <v>3.9215686274509802</v>
      </c>
      <c r="AZ83" s="125">
        <f t="shared" si="33"/>
        <v>0</v>
      </c>
      <c r="BA83" s="125">
        <f t="shared" si="34"/>
        <v>5.8823529411764701</v>
      </c>
      <c r="BB83" s="120"/>
      <c r="BC83" s="125">
        <f t="shared" si="35"/>
        <v>0</v>
      </c>
      <c r="BD83" s="125">
        <f t="shared" si="36"/>
        <v>0</v>
      </c>
      <c r="BE83" s="125">
        <f t="shared" si="37"/>
        <v>0</v>
      </c>
    </row>
    <row r="84" spans="1:62" s="101" customFormat="1" ht="15" customHeight="1" thickBot="1" x14ac:dyDescent="0.25">
      <c r="A84" s="341" t="s">
        <v>238</v>
      </c>
      <c r="B84" s="341"/>
      <c r="C84" s="341"/>
      <c r="D84" s="364"/>
      <c r="E84" s="341"/>
      <c r="F84" s="341"/>
      <c r="G84" s="341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D84" s="341" t="s">
        <v>238</v>
      </c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95"/>
      <c r="BG84" s="95"/>
      <c r="BH84" s="95"/>
      <c r="BI84" s="95"/>
      <c r="BJ84" s="95"/>
    </row>
    <row r="85" spans="1:62" s="101" customFormat="1" ht="15" customHeight="1" x14ac:dyDescent="0.2">
      <c r="A85" s="342" t="s">
        <v>224</v>
      </c>
      <c r="B85" s="342"/>
      <c r="C85" s="342"/>
      <c r="D85" s="342"/>
      <c r="E85" s="342"/>
      <c r="F85" s="342"/>
      <c r="G85" s="342"/>
      <c r="H85" s="342"/>
      <c r="I85" s="342"/>
      <c r="J85" s="342"/>
      <c r="K85" s="342"/>
      <c r="L85" s="342"/>
      <c r="M85" s="342"/>
      <c r="N85" s="342"/>
      <c r="O85" s="342"/>
      <c r="P85" s="342"/>
      <c r="Q85" s="342"/>
      <c r="R85" s="342"/>
      <c r="S85" s="342"/>
      <c r="T85" s="342"/>
      <c r="U85" s="342"/>
      <c r="V85" s="342"/>
      <c r="W85" s="342"/>
      <c r="X85" s="342"/>
      <c r="Y85" s="342"/>
      <c r="Z85" s="342"/>
      <c r="AA85" s="342"/>
      <c r="AB85" s="342"/>
      <c r="AD85" s="342" t="s">
        <v>224</v>
      </c>
      <c r="AE85" s="342"/>
      <c r="AF85" s="342"/>
      <c r="AG85" s="342"/>
      <c r="AH85" s="342"/>
      <c r="AI85" s="342"/>
      <c r="AJ85" s="342"/>
      <c r="AK85" s="342"/>
      <c r="AL85" s="342"/>
      <c r="AM85" s="342"/>
      <c r="AN85" s="342"/>
      <c r="AO85" s="342"/>
      <c r="AP85" s="342"/>
      <c r="AQ85" s="342"/>
      <c r="AR85" s="342"/>
      <c r="AS85" s="342"/>
      <c r="AT85" s="342"/>
      <c r="AU85" s="342"/>
      <c r="AV85" s="342"/>
      <c r="AW85" s="342"/>
      <c r="AX85" s="342"/>
      <c r="AY85" s="342"/>
      <c r="AZ85" s="342"/>
      <c r="BA85" s="342"/>
      <c r="BB85" s="342"/>
      <c r="BC85" s="342"/>
      <c r="BD85" s="342"/>
      <c r="BE85" s="342"/>
      <c r="BF85" s="95"/>
      <c r="BG85" s="95"/>
      <c r="BH85" s="95"/>
      <c r="BI85" s="95"/>
      <c r="BJ85" s="95"/>
    </row>
  </sheetData>
  <mergeCells count="68">
    <mergeCell ref="AA1:AB2"/>
    <mergeCell ref="AA43:AB44"/>
    <mergeCell ref="BG43:BH44"/>
    <mergeCell ref="BG1:BH2"/>
    <mergeCell ref="A41:AB41"/>
    <mergeCell ref="AD41:BE41"/>
    <mergeCell ref="A42:AB42"/>
    <mergeCell ref="AD42:BE42"/>
    <mergeCell ref="BC10:BE10"/>
    <mergeCell ref="R10:T10"/>
    <mergeCell ref="V10:X10"/>
    <mergeCell ref="Z10:AB10"/>
    <mergeCell ref="AD10:AD11"/>
    <mergeCell ref="AE10:AG10"/>
    <mergeCell ref="A10:A11"/>
    <mergeCell ref="B10:D10"/>
    <mergeCell ref="F10:H10"/>
    <mergeCell ref="J10:L10"/>
    <mergeCell ref="N10:P10"/>
    <mergeCell ref="A84:AB84"/>
    <mergeCell ref="AD84:BE84"/>
    <mergeCell ref="AU53:AW53"/>
    <mergeCell ref="AY53:BA53"/>
    <mergeCell ref="AI10:AK10"/>
    <mergeCell ref="AM10:AO10"/>
    <mergeCell ref="AQ10:AS10"/>
    <mergeCell ref="AU10:AW10"/>
    <mergeCell ref="AY10:BA10"/>
    <mergeCell ref="A46:AB46"/>
    <mergeCell ref="AD46:BE46"/>
    <mergeCell ref="A47:AB47"/>
    <mergeCell ref="AD47:BE47"/>
    <mergeCell ref="A85:AB85"/>
    <mergeCell ref="AD85:BE85"/>
    <mergeCell ref="BC53:BE53"/>
    <mergeCell ref="A53:A54"/>
    <mergeCell ref="B53:D53"/>
    <mergeCell ref="F53:H53"/>
    <mergeCell ref="J53:L53"/>
    <mergeCell ref="N53:P53"/>
    <mergeCell ref="R53:T53"/>
    <mergeCell ref="V53:X53"/>
    <mergeCell ref="Z53:AB53"/>
    <mergeCell ref="AD53:AD54"/>
    <mergeCell ref="AE53:AG53"/>
    <mergeCell ref="AI53:AK53"/>
    <mergeCell ref="AM53:AO53"/>
    <mergeCell ref="AQ53:AS53"/>
    <mergeCell ref="A3:AB3"/>
    <mergeCell ref="AD3:BE3"/>
    <mergeCell ref="A4:AB4"/>
    <mergeCell ref="AD4:BE4"/>
    <mergeCell ref="A5:AB5"/>
    <mergeCell ref="AD5:BE5"/>
    <mergeCell ref="A6:AB6"/>
    <mergeCell ref="AD6:BE6"/>
    <mergeCell ref="A7:AB7"/>
    <mergeCell ref="AD7:BE7"/>
    <mergeCell ref="A8:AB8"/>
    <mergeCell ref="AD8:BE8"/>
    <mergeCell ref="A51:AB51"/>
    <mergeCell ref="AD51:BE51"/>
    <mergeCell ref="A48:AB48"/>
    <mergeCell ref="AD48:BE48"/>
    <mergeCell ref="A49:AB49"/>
    <mergeCell ref="AD49:BE49"/>
    <mergeCell ref="A50:AB50"/>
    <mergeCell ref="AD50:BE50"/>
  </mergeCells>
  <hyperlinks>
    <hyperlink ref="AD1" r:id="rId1" location="INDICE!A1" display="INDICE"/>
    <hyperlink ref="AA1" r:id="rId2" location="INDICE!A1"/>
    <hyperlink ref="AA1:AB2" location="INDICE!A1" display="INDICE"/>
    <hyperlink ref="AA43" r:id="rId3" location="INDICE!A1"/>
    <hyperlink ref="AA43:AB44" location="INDICE!A1" display="INDICE"/>
    <hyperlink ref="BG43" r:id="rId4" location="INDICE!A1"/>
    <hyperlink ref="BG43:BH44" location="INDICE!A1" display="INDICE"/>
    <hyperlink ref="BG1" r:id="rId5" location="INDICE!A1"/>
    <hyperlink ref="BG1:BH2" location="INDICE!A1" display="INDICE"/>
  </hyperlinks>
  <printOptions horizontalCentered="1"/>
  <pageMargins left="0.39370078740157483" right="0.39370078740157483" top="0.59055118110236227" bottom="0.98425196850393704" header="0" footer="0"/>
  <pageSetup scale="70" orientation="landscape" r:id="rId6"/>
  <headerFooter alignWithMargins="0"/>
  <rowBreaks count="2" manualBreakCount="2">
    <brk id="42" max="56" man="1"/>
    <brk id="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X54"/>
  <sheetViews>
    <sheetView zoomScaleNormal="100" zoomScaleSheetLayoutView="100" workbookViewId="0">
      <selection activeCell="V2" sqref="V2:W3"/>
    </sheetView>
  </sheetViews>
  <sheetFormatPr baseColWidth="10" defaultColWidth="11" defaultRowHeight="15" customHeight="1" x14ac:dyDescent="0.25"/>
  <cols>
    <col min="1" max="1" width="22.28515625" style="4" customWidth="1"/>
    <col min="2" max="21" width="8" style="4" customWidth="1"/>
    <col min="22" max="26" width="11.42578125" style="4" customWidth="1"/>
    <col min="27" max="259" width="11" style="4"/>
    <col min="260" max="260" width="24.7109375" style="4" customWidth="1"/>
    <col min="261" max="276" width="8.5703125" style="4" customWidth="1"/>
    <col min="277" max="515" width="11" style="4"/>
    <col min="516" max="516" width="24.7109375" style="4" customWidth="1"/>
    <col min="517" max="532" width="8.5703125" style="4" customWidth="1"/>
    <col min="533" max="771" width="11" style="4"/>
    <col min="772" max="772" width="24.7109375" style="4" customWidth="1"/>
    <col min="773" max="788" width="8.5703125" style="4" customWidth="1"/>
    <col min="789" max="1027" width="11" style="4"/>
    <col min="1028" max="1028" width="24.7109375" style="4" customWidth="1"/>
    <col min="1029" max="1044" width="8.5703125" style="4" customWidth="1"/>
    <col min="1045" max="1283" width="11" style="4"/>
    <col min="1284" max="1284" width="24.7109375" style="4" customWidth="1"/>
    <col min="1285" max="1300" width="8.5703125" style="4" customWidth="1"/>
    <col min="1301" max="1539" width="11" style="4"/>
    <col min="1540" max="1540" width="24.7109375" style="4" customWidth="1"/>
    <col min="1541" max="1556" width="8.5703125" style="4" customWidth="1"/>
    <col min="1557" max="1795" width="11" style="4"/>
    <col min="1796" max="1796" width="24.7109375" style="4" customWidth="1"/>
    <col min="1797" max="1812" width="8.5703125" style="4" customWidth="1"/>
    <col min="1813" max="2051" width="11" style="4"/>
    <col min="2052" max="2052" width="24.7109375" style="4" customWidth="1"/>
    <col min="2053" max="2068" width="8.5703125" style="4" customWidth="1"/>
    <col min="2069" max="2307" width="11" style="4"/>
    <col min="2308" max="2308" width="24.7109375" style="4" customWidth="1"/>
    <col min="2309" max="2324" width="8.5703125" style="4" customWidth="1"/>
    <col min="2325" max="2563" width="11" style="4"/>
    <col min="2564" max="2564" width="24.7109375" style="4" customWidth="1"/>
    <col min="2565" max="2580" width="8.5703125" style="4" customWidth="1"/>
    <col min="2581" max="2819" width="11" style="4"/>
    <col min="2820" max="2820" width="24.7109375" style="4" customWidth="1"/>
    <col min="2821" max="2836" width="8.5703125" style="4" customWidth="1"/>
    <col min="2837" max="3075" width="11" style="4"/>
    <col min="3076" max="3076" width="24.7109375" style="4" customWidth="1"/>
    <col min="3077" max="3092" width="8.5703125" style="4" customWidth="1"/>
    <col min="3093" max="3331" width="11" style="4"/>
    <col min="3332" max="3332" width="24.7109375" style="4" customWidth="1"/>
    <col min="3333" max="3348" width="8.5703125" style="4" customWidth="1"/>
    <col min="3349" max="3587" width="11" style="4"/>
    <col min="3588" max="3588" width="24.7109375" style="4" customWidth="1"/>
    <col min="3589" max="3604" width="8.5703125" style="4" customWidth="1"/>
    <col min="3605" max="3843" width="11" style="4"/>
    <col min="3844" max="3844" width="24.7109375" style="4" customWidth="1"/>
    <col min="3845" max="3860" width="8.5703125" style="4" customWidth="1"/>
    <col min="3861" max="4099" width="11" style="4"/>
    <col min="4100" max="4100" width="24.7109375" style="4" customWidth="1"/>
    <col min="4101" max="4116" width="8.5703125" style="4" customWidth="1"/>
    <col min="4117" max="4355" width="11" style="4"/>
    <col min="4356" max="4356" width="24.7109375" style="4" customWidth="1"/>
    <col min="4357" max="4372" width="8.5703125" style="4" customWidth="1"/>
    <col min="4373" max="4611" width="11" style="4"/>
    <col min="4612" max="4612" width="24.7109375" style="4" customWidth="1"/>
    <col min="4613" max="4628" width="8.5703125" style="4" customWidth="1"/>
    <col min="4629" max="4867" width="11" style="4"/>
    <col min="4868" max="4868" width="24.7109375" style="4" customWidth="1"/>
    <col min="4869" max="4884" width="8.5703125" style="4" customWidth="1"/>
    <col min="4885" max="5123" width="11" style="4"/>
    <col min="5124" max="5124" width="24.7109375" style="4" customWidth="1"/>
    <col min="5125" max="5140" width="8.5703125" style="4" customWidth="1"/>
    <col min="5141" max="5379" width="11" style="4"/>
    <col min="5380" max="5380" width="24.7109375" style="4" customWidth="1"/>
    <col min="5381" max="5396" width="8.5703125" style="4" customWidth="1"/>
    <col min="5397" max="5635" width="11" style="4"/>
    <col min="5636" max="5636" width="24.7109375" style="4" customWidth="1"/>
    <col min="5637" max="5652" width="8.5703125" style="4" customWidth="1"/>
    <col min="5653" max="5891" width="11" style="4"/>
    <col min="5892" max="5892" width="24.7109375" style="4" customWidth="1"/>
    <col min="5893" max="5908" width="8.5703125" style="4" customWidth="1"/>
    <col min="5909" max="6147" width="11" style="4"/>
    <col min="6148" max="6148" width="24.7109375" style="4" customWidth="1"/>
    <col min="6149" max="6164" width="8.5703125" style="4" customWidth="1"/>
    <col min="6165" max="6403" width="11" style="4"/>
    <col min="6404" max="6404" width="24.7109375" style="4" customWidth="1"/>
    <col min="6405" max="6420" width="8.5703125" style="4" customWidth="1"/>
    <col min="6421" max="6659" width="11" style="4"/>
    <col min="6660" max="6660" width="24.7109375" style="4" customWidth="1"/>
    <col min="6661" max="6676" width="8.5703125" style="4" customWidth="1"/>
    <col min="6677" max="6915" width="11" style="4"/>
    <col min="6916" max="6916" width="24.7109375" style="4" customWidth="1"/>
    <col min="6917" max="6932" width="8.5703125" style="4" customWidth="1"/>
    <col min="6933" max="7171" width="11" style="4"/>
    <col min="7172" max="7172" width="24.7109375" style="4" customWidth="1"/>
    <col min="7173" max="7188" width="8.5703125" style="4" customWidth="1"/>
    <col min="7189" max="7427" width="11" style="4"/>
    <col min="7428" max="7428" width="24.7109375" style="4" customWidth="1"/>
    <col min="7429" max="7444" width="8.5703125" style="4" customWidth="1"/>
    <col min="7445" max="7683" width="11" style="4"/>
    <col min="7684" max="7684" width="24.7109375" style="4" customWidth="1"/>
    <col min="7685" max="7700" width="8.5703125" style="4" customWidth="1"/>
    <col min="7701" max="7939" width="11" style="4"/>
    <col min="7940" max="7940" width="24.7109375" style="4" customWidth="1"/>
    <col min="7941" max="7956" width="8.5703125" style="4" customWidth="1"/>
    <col min="7957" max="8195" width="11" style="4"/>
    <col min="8196" max="8196" width="24.7109375" style="4" customWidth="1"/>
    <col min="8197" max="8212" width="8.5703125" style="4" customWidth="1"/>
    <col min="8213" max="8451" width="11" style="4"/>
    <col min="8452" max="8452" width="24.7109375" style="4" customWidth="1"/>
    <col min="8453" max="8468" width="8.5703125" style="4" customWidth="1"/>
    <col min="8469" max="8707" width="11" style="4"/>
    <col min="8708" max="8708" width="24.7109375" style="4" customWidth="1"/>
    <col min="8709" max="8724" width="8.5703125" style="4" customWidth="1"/>
    <col min="8725" max="8963" width="11" style="4"/>
    <col min="8964" max="8964" width="24.7109375" style="4" customWidth="1"/>
    <col min="8965" max="8980" width="8.5703125" style="4" customWidth="1"/>
    <col min="8981" max="9219" width="11" style="4"/>
    <col min="9220" max="9220" width="24.7109375" style="4" customWidth="1"/>
    <col min="9221" max="9236" width="8.5703125" style="4" customWidth="1"/>
    <col min="9237" max="9475" width="11" style="4"/>
    <col min="9476" max="9476" width="24.7109375" style="4" customWidth="1"/>
    <col min="9477" max="9492" width="8.5703125" style="4" customWidth="1"/>
    <col min="9493" max="9731" width="11" style="4"/>
    <col min="9732" max="9732" width="24.7109375" style="4" customWidth="1"/>
    <col min="9733" max="9748" width="8.5703125" style="4" customWidth="1"/>
    <col min="9749" max="9987" width="11" style="4"/>
    <col min="9988" max="9988" width="24.7109375" style="4" customWidth="1"/>
    <col min="9989" max="10004" width="8.5703125" style="4" customWidth="1"/>
    <col min="10005" max="10243" width="11" style="4"/>
    <col min="10244" max="10244" width="24.7109375" style="4" customWidth="1"/>
    <col min="10245" max="10260" width="8.5703125" style="4" customWidth="1"/>
    <col min="10261" max="10499" width="11" style="4"/>
    <col min="10500" max="10500" width="24.7109375" style="4" customWidth="1"/>
    <col min="10501" max="10516" width="8.5703125" style="4" customWidth="1"/>
    <col min="10517" max="10755" width="11" style="4"/>
    <col min="10756" max="10756" width="24.7109375" style="4" customWidth="1"/>
    <col min="10757" max="10772" width="8.5703125" style="4" customWidth="1"/>
    <col min="10773" max="11011" width="11" style="4"/>
    <col min="11012" max="11012" width="24.7109375" style="4" customWidth="1"/>
    <col min="11013" max="11028" width="8.5703125" style="4" customWidth="1"/>
    <col min="11029" max="11267" width="11" style="4"/>
    <col min="11268" max="11268" width="24.7109375" style="4" customWidth="1"/>
    <col min="11269" max="11284" width="8.5703125" style="4" customWidth="1"/>
    <col min="11285" max="11523" width="11" style="4"/>
    <col min="11524" max="11524" width="24.7109375" style="4" customWidth="1"/>
    <col min="11525" max="11540" width="8.5703125" style="4" customWidth="1"/>
    <col min="11541" max="11779" width="11" style="4"/>
    <col min="11780" max="11780" width="24.7109375" style="4" customWidth="1"/>
    <col min="11781" max="11796" width="8.5703125" style="4" customWidth="1"/>
    <col min="11797" max="12035" width="11" style="4"/>
    <col min="12036" max="12036" width="24.7109375" style="4" customWidth="1"/>
    <col min="12037" max="12052" width="8.5703125" style="4" customWidth="1"/>
    <col min="12053" max="12291" width="11" style="4"/>
    <col min="12292" max="12292" width="24.7109375" style="4" customWidth="1"/>
    <col min="12293" max="12308" width="8.5703125" style="4" customWidth="1"/>
    <col min="12309" max="12547" width="11" style="4"/>
    <col min="12548" max="12548" width="24.7109375" style="4" customWidth="1"/>
    <col min="12549" max="12564" width="8.5703125" style="4" customWidth="1"/>
    <col min="12565" max="12803" width="11" style="4"/>
    <col min="12804" max="12804" width="24.7109375" style="4" customWidth="1"/>
    <col min="12805" max="12820" width="8.5703125" style="4" customWidth="1"/>
    <col min="12821" max="13059" width="11" style="4"/>
    <col min="13060" max="13060" width="24.7109375" style="4" customWidth="1"/>
    <col min="13061" max="13076" width="8.5703125" style="4" customWidth="1"/>
    <col min="13077" max="13315" width="11" style="4"/>
    <col min="13316" max="13316" width="24.7109375" style="4" customWidth="1"/>
    <col min="13317" max="13332" width="8.5703125" style="4" customWidth="1"/>
    <col min="13333" max="13571" width="11" style="4"/>
    <col min="13572" max="13572" width="24.7109375" style="4" customWidth="1"/>
    <col min="13573" max="13588" width="8.5703125" style="4" customWidth="1"/>
    <col min="13589" max="13827" width="11" style="4"/>
    <col min="13828" max="13828" width="24.7109375" style="4" customWidth="1"/>
    <col min="13829" max="13844" width="8.5703125" style="4" customWidth="1"/>
    <col min="13845" max="14083" width="11" style="4"/>
    <col min="14084" max="14084" width="24.7109375" style="4" customWidth="1"/>
    <col min="14085" max="14100" width="8.5703125" style="4" customWidth="1"/>
    <col min="14101" max="14339" width="11" style="4"/>
    <col min="14340" max="14340" width="24.7109375" style="4" customWidth="1"/>
    <col min="14341" max="14356" width="8.5703125" style="4" customWidth="1"/>
    <col min="14357" max="14595" width="11" style="4"/>
    <col min="14596" max="14596" width="24.7109375" style="4" customWidth="1"/>
    <col min="14597" max="14612" width="8.5703125" style="4" customWidth="1"/>
    <col min="14613" max="14851" width="11" style="4"/>
    <col min="14852" max="14852" width="24.7109375" style="4" customWidth="1"/>
    <col min="14853" max="14868" width="8.5703125" style="4" customWidth="1"/>
    <col min="14869" max="15107" width="11" style="4"/>
    <col min="15108" max="15108" width="24.7109375" style="4" customWidth="1"/>
    <col min="15109" max="15124" width="8.5703125" style="4" customWidth="1"/>
    <col min="15125" max="15363" width="11" style="4"/>
    <col min="15364" max="15364" width="24.7109375" style="4" customWidth="1"/>
    <col min="15365" max="15380" width="8.5703125" style="4" customWidth="1"/>
    <col min="15381" max="15619" width="11" style="4"/>
    <col min="15620" max="15620" width="24.7109375" style="4" customWidth="1"/>
    <col min="15621" max="15636" width="8.5703125" style="4" customWidth="1"/>
    <col min="15637" max="15875" width="11" style="4"/>
    <col min="15876" max="15876" width="24.7109375" style="4" customWidth="1"/>
    <col min="15877" max="15892" width="8.5703125" style="4" customWidth="1"/>
    <col min="15893" max="16131" width="11" style="4"/>
    <col min="16132" max="16132" width="24.7109375" style="4" customWidth="1"/>
    <col min="16133" max="16148" width="8.5703125" style="4" customWidth="1"/>
    <col min="16149" max="16384" width="11" style="4"/>
  </cols>
  <sheetData>
    <row r="1" spans="1:24" s="1" customFormat="1" ht="15" customHeight="1" x14ac:dyDescent="0.25">
      <c r="A1" s="271" t="s">
        <v>409</v>
      </c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/>
      <c r="W1"/>
      <c r="X1"/>
    </row>
    <row r="2" spans="1:24" s="1" customFormat="1" ht="15" customHeight="1" x14ac:dyDescent="0.25">
      <c r="A2" s="271" t="s">
        <v>403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326" t="s">
        <v>317</v>
      </c>
      <c r="W2" s="326"/>
      <c r="X2"/>
    </row>
    <row r="3" spans="1:24" s="1" customFormat="1" ht="15" customHeight="1" x14ac:dyDescent="0.25">
      <c r="A3" s="271" t="s">
        <v>404</v>
      </c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326"/>
      <c r="W3" s="326"/>
      <c r="X3"/>
    </row>
    <row r="4" spans="1:24" s="1" customFormat="1" ht="15" customHeight="1" x14ac:dyDescent="0.25">
      <c r="A4" s="271" t="s">
        <v>460</v>
      </c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/>
      <c r="W4"/>
      <c r="X4"/>
    </row>
    <row r="5" spans="1:24" ht="15" customHeight="1" thickBot="1" x14ac:dyDescent="0.3">
      <c r="A5" s="12"/>
      <c r="B5" s="12"/>
      <c r="C5" s="12"/>
      <c r="D5" s="12"/>
      <c r="E5" s="12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</row>
    <row r="6" spans="1:24" ht="15" customHeight="1" thickBot="1" x14ac:dyDescent="0.3">
      <c r="A6" s="2" t="s">
        <v>405</v>
      </c>
      <c r="B6" s="3">
        <v>2000</v>
      </c>
      <c r="C6" s="3">
        <v>2001</v>
      </c>
      <c r="D6" s="3">
        <v>2002</v>
      </c>
      <c r="E6" s="3">
        <v>2003</v>
      </c>
      <c r="F6" s="3">
        <v>2004</v>
      </c>
      <c r="G6" s="3">
        <v>2005</v>
      </c>
      <c r="H6" s="3">
        <v>2006</v>
      </c>
      <c r="I6" s="3">
        <v>2007</v>
      </c>
      <c r="J6" s="3">
        <v>2008</v>
      </c>
      <c r="K6" s="3">
        <v>2009</v>
      </c>
      <c r="L6" s="3">
        <v>2010</v>
      </c>
      <c r="M6" s="3">
        <v>2011</v>
      </c>
      <c r="N6" s="3">
        <v>2012</v>
      </c>
      <c r="O6" s="3">
        <v>2013</v>
      </c>
      <c r="P6" s="3">
        <v>2014</v>
      </c>
      <c r="Q6" s="3">
        <v>2015</v>
      </c>
      <c r="R6" s="3">
        <v>2016</v>
      </c>
      <c r="S6" s="3">
        <v>2017</v>
      </c>
      <c r="T6" s="3">
        <v>2018</v>
      </c>
      <c r="U6" s="3">
        <v>2019</v>
      </c>
    </row>
    <row r="7" spans="1:24" ht="15" customHeight="1" x14ac:dyDescent="0.25">
      <c r="A7" s="5"/>
    </row>
    <row r="8" spans="1:24" ht="15" customHeight="1" x14ac:dyDescent="0.25">
      <c r="A8" s="6" t="s">
        <v>10</v>
      </c>
      <c r="B8" s="330" t="s">
        <v>11</v>
      </c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258"/>
      <c r="T8" s="289"/>
      <c r="U8" s="301"/>
      <c r="W8" s="7"/>
    </row>
    <row r="9" spans="1:24" ht="15" customHeight="1" x14ac:dyDescent="0.25">
      <c r="A9" s="8" t="s">
        <v>12</v>
      </c>
      <c r="B9" s="14">
        <f t="shared" ref="B9:M9" si="0">SUM(B10:B12)</f>
        <v>512105</v>
      </c>
      <c r="C9" s="14">
        <f t="shared" si="0"/>
        <v>512586</v>
      </c>
      <c r="D9" s="14">
        <f t="shared" si="0"/>
        <v>512609</v>
      </c>
      <c r="E9" s="14">
        <f t="shared" si="0"/>
        <v>511277</v>
      </c>
      <c r="F9" s="14">
        <f t="shared" si="0"/>
        <v>503229</v>
      </c>
      <c r="G9" s="14">
        <f t="shared" si="0"/>
        <v>500518</v>
      </c>
      <c r="H9" s="14">
        <f t="shared" si="0"/>
        <v>499781</v>
      </c>
      <c r="I9" s="14">
        <f t="shared" si="0"/>
        <v>498947</v>
      </c>
      <c r="J9" s="14">
        <f t="shared" si="0"/>
        <v>493762</v>
      </c>
      <c r="K9" s="14">
        <f t="shared" si="0"/>
        <v>486871</v>
      </c>
      <c r="L9" s="14">
        <f t="shared" si="0"/>
        <v>477992</v>
      </c>
      <c r="M9" s="14">
        <f t="shared" si="0"/>
        <v>468952</v>
      </c>
      <c r="N9" s="14">
        <f t="shared" ref="N9:S9" si="1">SUM(N10:N12)</f>
        <v>452846</v>
      </c>
      <c r="O9" s="14">
        <f t="shared" si="1"/>
        <v>444259</v>
      </c>
      <c r="P9" s="14">
        <f t="shared" si="1"/>
        <v>439369</v>
      </c>
      <c r="Q9" s="14">
        <f t="shared" si="1"/>
        <v>437786</v>
      </c>
      <c r="R9" s="14">
        <f t="shared" si="1"/>
        <v>438019</v>
      </c>
      <c r="S9" s="14">
        <f t="shared" si="1"/>
        <v>439319</v>
      </c>
      <c r="T9" s="14">
        <f t="shared" ref="T9:U9" si="2">SUM(T10:T12)</f>
        <v>449586</v>
      </c>
      <c r="U9" s="14">
        <f t="shared" si="2"/>
        <v>462081</v>
      </c>
    </row>
    <row r="10" spans="1:24" ht="15" customHeight="1" x14ac:dyDescent="0.25">
      <c r="A10" s="8" t="s">
        <v>13</v>
      </c>
      <c r="B10" s="14">
        <v>434913</v>
      </c>
      <c r="C10" s="14">
        <v>435783</v>
      </c>
      <c r="D10" s="14">
        <v>435923</v>
      </c>
      <c r="E10" s="14">
        <v>435743</v>
      </c>
      <c r="F10" s="14">
        <v>422990</v>
      </c>
      <c r="G10" s="14">
        <v>412242</v>
      </c>
      <c r="H10" s="14">
        <v>409730</v>
      </c>
      <c r="I10" s="14">
        <v>411644</v>
      </c>
      <c r="J10" s="14">
        <v>435676</v>
      </c>
      <c r="K10" s="14">
        <v>418794</v>
      </c>
      <c r="L10" s="14">
        <v>410497</v>
      </c>
      <c r="M10" s="14">
        <v>403489</v>
      </c>
      <c r="N10" s="14">
        <v>391991</v>
      </c>
      <c r="O10" s="14">
        <v>391855</v>
      </c>
      <c r="P10" s="14">
        <v>397591</v>
      </c>
      <c r="Q10" s="14">
        <v>394914</v>
      </c>
      <c r="R10" s="14">
        <v>395478</v>
      </c>
      <c r="S10" s="14">
        <v>398299</v>
      </c>
      <c r="T10" s="14">
        <v>438685</v>
      </c>
      <c r="U10" s="14">
        <v>424141</v>
      </c>
    </row>
    <row r="11" spans="1:24" ht="15" customHeight="1" x14ac:dyDescent="0.25">
      <c r="A11" s="8" t="s">
        <v>14</v>
      </c>
      <c r="B11" s="14">
        <v>42869</v>
      </c>
      <c r="C11" s="14">
        <v>44889</v>
      </c>
      <c r="D11" s="14">
        <v>45914</v>
      </c>
      <c r="E11" s="14">
        <v>44085</v>
      </c>
      <c r="F11" s="14">
        <v>48287</v>
      </c>
      <c r="G11" s="14">
        <v>55329</v>
      </c>
      <c r="H11" s="14">
        <v>55445</v>
      </c>
      <c r="I11" s="14">
        <v>54153</v>
      </c>
      <c r="J11" s="14">
        <v>45555</v>
      </c>
      <c r="K11" s="14">
        <v>50626</v>
      </c>
      <c r="L11" s="14">
        <v>50672</v>
      </c>
      <c r="M11" s="14">
        <v>48888</v>
      </c>
      <c r="N11" s="14">
        <v>45652</v>
      </c>
      <c r="O11" s="14">
        <v>41298</v>
      </c>
      <c r="P11" s="14">
        <v>32072</v>
      </c>
      <c r="Q11" s="14">
        <v>33148</v>
      </c>
      <c r="R11" s="14">
        <v>31831</v>
      </c>
      <c r="S11" s="14">
        <v>31077</v>
      </c>
      <c r="T11" s="14">
        <v>8343</v>
      </c>
      <c r="U11" s="14">
        <v>27599</v>
      </c>
    </row>
    <row r="12" spans="1:24" ht="15" customHeight="1" x14ac:dyDescent="0.25">
      <c r="A12" s="8" t="s">
        <v>15</v>
      </c>
      <c r="B12" s="14">
        <v>34323</v>
      </c>
      <c r="C12" s="14">
        <v>31914</v>
      </c>
      <c r="D12" s="14">
        <v>30772</v>
      </c>
      <c r="E12" s="14">
        <v>31449</v>
      </c>
      <c r="F12" s="14">
        <v>31952</v>
      </c>
      <c r="G12" s="14">
        <v>32947</v>
      </c>
      <c r="H12" s="14">
        <v>34606</v>
      </c>
      <c r="I12" s="14">
        <v>33150</v>
      </c>
      <c r="J12" s="14">
        <v>12531</v>
      </c>
      <c r="K12" s="14">
        <v>17451</v>
      </c>
      <c r="L12" s="14">
        <v>16823</v>
      </c>
      <c r="M12" s="14">
        <v>16575</v>
      </c>
      <c r="N12" s="14">
        <v>15203</v>
      </c>
      <c r="O12" s="14">
        <v>11106</v>
      </c>
      <c r="P12" s="14">
        <v>9706</v>
      </c>
      <c r="Q12" s="14">
        <v>9724</v>
      </c>
      <c r="R12" s="14">
        <v>10710</v>
      </c>
      <c r="S12" s="14">
        <v>9943</v>
      </c>
      <c r="T12" s="14">
        <v>2558</v>
      </c>
      <c r="U12" s="14">
        <v>10341</v>
      </c>
    </row>
    <row r="13" spans="1:24" ht="15" customHeight="1" x14ac:dyDescent="0.25">
      <c r="A13" s="9"/>
    </row>
    <row r="14" spans="1:24" ht="15" customHeight="1" x14ac:dyDescent="0.25">
      <c r="A14" s="9"/>
      <c r="B14" s="330" t="s">
        <v>225</v>
      </c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258"/>
      <c r="T14" s="289"/>
      <c r="U14" s="301"/>
      <c r="W14" s="7"/>
    </row>
    <row r="15" spans="1:24" ht="15" customHeight="1" x14ac:dyDescent="0.25">
      <c r="A15" s="8" t="s">
        <v>13</v>
      </c>
      <c r="B15" s="4">
        <v>84.9</v>
      </c>
      <c r="C15" s="15">
        <f t="shared" ref="C15:N15" si="3">+C10/C9*100</f>
        <v>85.01656307429387</v>
      </c>
      <c r="D15" s="15">
        <f t="shared" si="3"/>
        <v>85.040059772653237</v>
      </c>
      <c r="E15" s="15">
        <f t="shared" si="3"/>
        <v>85.226403691149812</v>
      </c>
      <c r="F15" s="15">
        <f t="shared" si="3"/>
        <v>84.055171701153952</v>
      </c>
      <c r="G15" s="15">
        <f t="shared" si="3"/>
        <v>82.363071857555568</v>
      </c>
      <c r="H15" s="15">
        <f t="shared" si="3"/>
        <v>81.981908075737181</v>
      </c>
      <c r="I15" s="15">
        <f t="shared" si="3"/>
        <v>82.502550371081497</v>
      </c>
      <c r="J15" s="15">
        <f t="shared" si="3"/>
        <v>88.236032744520642</v>
      </c>
      <c r="K15" s="15">
        <f t="shared" si="3"/>
        <v>86.017446099685543</v>
      </c>
      <c r="L15" s="15">
        <f t="shared" si="3"/>
        <v>85.879470786121942</v>
      </c>
      <c r="M15" s="15">
        <f t="shared" si="3"/>
        <v>86.040575581296167</v>
      </c>
      <c r="N15" s="15">
        <f t="shared" si="3"/>
        <v>86.561656722152776</v>
      </c>
      <c r="O15" s="15">
        <f t="shared" ref="O15:T15" si="4">+O10/O9*100</f>
        <v>88.204178193351183</v>
      </c>
      <c r="P15" s="15">
        <f t="shared" si="4"/>
        <v>90.491363751197738</v>
      </c>
      <c r="Q15" s="15">
        <f t="shared" si="4"/>
        <v>90.207087481098071</v>
      </c>
      <c r="R15" s="15">
        <f t="shared" si="4"/>
        <v>90.287864225067864</v>
      </c>
      <c r="S15" s="15">
        <f t="shared" si="4"/>
        <v>90.662821321181198</v>
      </c>
      <c r="T15" s="15">
        <f t="shared" si="4"/>
        <v>97.575324854421623</v>
      </c>
      <c r="U15" s="15">
        <f t="shared" ref="U15" si="5">+U10/U9*100</f>
        <v>91.789318322978005</v>
      </c>
    </row>
    <row r="16" spans="1:24" ht="15" customHeight="1" x14ac:dyDescent="0.25">
      <c r="A16" s="8" t="s">
        <v>14</v>
      </c>
      <c r="B16" s="4">
        <v>8.4</v>
      </c>
      <c r="C16" s="15">
        <f t="shared" ref="C16:N16" si="6">+C11/C9*100</f>
        <v>8.7573597406093793</v>
      </c>
      <c r="D16" s="15">
        <f t="shared" si="6"/>
        <v>8.9569242834206975</v>
      </c>
      <c r="E16" s="15">
        <f t="shared" si="6"/>
        <v>8.6225275144393354</v>
      </c>
      <c r="F16" s="15">
        <f t="shared" si="6"/>
        <v>9.5954326956514837</v>
      </c>
      <c r="G16" s="15">
        <f t="shared" si="6"/>
        <v>11.054347695787165</v>
      </c>
      <c r="H16" s="15">
        <f t="shared" si="6"/>
        <v>11.093859110290309</v>
      </c>
      <c r="I16" s="15">
        <f t="shared" si="6"/>
        <v>10.853457381244901</v>
      </c>
      <c r="J16" s="15">
        <f t="shared" si="6"/>
        <v>9.2261048845395148</v>
      </c>
      <c r="K16" s="15">
        <f t="shared" si="6"/>
        <v>10.398236904642092</v>
      </c>
      <c r="L16" s="15">
        <f t="shared" si="6"/>
        <v>10.6010142429162</v>
      </c>
      <c r="M16" s="15">
        <f t="shared" si="6"/>
        <v>10.42494754260564</v>
      </c>
      <c r="N16" s="15">
        <f t="shared" si="6"/>
        <v>10.081131333830927</v>
      </c>
      <c r="O16" s="15">
        <f t="shared" ref="O16:T16" si="7">+O11/O9*100</f>
        <v>9.2959287262610317</v>
      </c>
      <c r="P16" s="15">
        <f t="shared" si="7"/>
        <v>7.2995591404946643</v>
      </c>
      <c r="Q16" s="15">
        <f t="shared" si="7"/>
        <v>7.5717359623194893</v>
      </c>
      <c r="R16" s="15">
        <f t="shared" si="7"/>
        <v>7.267036361436376</v>
      </c>
      <c r="S16" s="15">
        <f t="shared" si="7"/>
        <v>7.073903018080256</v>
      </c>
      <c r="T16" s="15">
        <f t="shared" si="7"/>
        <v>1.8557072506706171</v>
      </c>
      <c r="U16" s="15">
        <f t="shared" ref="U16" si="8">+U11/U9*100</f>
        <v>5.9727623511895107</v>
      </c>
    </row>
    <row r="17" spans="1:21" ht="15" customHeight="1" x14ac:dyDescent="0.25">
      <c r="A17" s="8" t="s">
        <v>15</v>
      </c>
      <c r="B17" s="4">
        <v>6.7</v>
      </c>
      <c r="C17" s="15">
        <f t="shared" ref="C17:N17" si="9">+C12/C9*100</f>
        <v>6.2260771850967451</v>
      </c>
      <c r="D17" s="15">
        <f t="shared" si="9"/>
        <v>6.0030159439260729</v>
      </c>
      <c r="E17" s="15">
        <f t="shared" si="9"/>
        <v>6.1510687944108575</v>
      </c>
      <c r="F17" s="15">
        <f t="shared" si="9"/>
        <v>6.3493956031945702</v>
      </c>
      <c r="G17" s="15">
        <f t="shared" si="9"/>
        <v>6.5825804466572633</v>
      </c>
      <c r="H17" s="15">
        <f t="shared" si="9"/>
        <v>6.9242328139725196</v>
      </c>
      <c r="I17" s="15">
        <f t="shared" si="9"/>
        <v>6.6439922476736006</v>
      </c>
      <c r="J17" s="15">
        <f t="shared" si="9"/>
        <v>2.5378623709398456</v>
      </c>
      <c r="K17" s="15">
        <f t="shared" si="9"/>
        <v>3.5843169956723653</v>
      </c>
      <c r="L17" s="15">
        <f t="shared" si="9"/>
        <v>3.5195149709618576</v>
      </c>
      <c r="M17" s="15">
        <f t="shared" si="9"/>
        <v>3.5344768760981937</v>
      </c>
      <c r="N17" s="15">
        <f t="shared" si="9"/>
        <v>3.3572119440162882</v>
      </c>
      <c r="O17" s="15">
        <f t="shared" ref="O17:T17" si="10">+O12/O9*100</f>
        <v>2.4998930803877917</v>
      </c>
      <c r="P17" s="15">
        <f t="shared" si="10"/>
        <v>2.209077108307596</v>
      </c>
      <c r="Q17" s="15">
        <f t="shared" si="10"/>
        <v>2.22117655658244</v>
      </c>
      <c r="R17" s="15">
        <f t="shared" si="10"/>
        <v>2.4450994134957615</v>
      </c>
      <c r="S17" s="15">
        <f t="shared" si="10"/>
        <v>2.263275660738552</v>
      </c>
      <c r="T17" s="15">
        <f t="shared" si="10"/>
        <v>0.56896789490775956</v>
      </c>
      <c r="U17" s="15">
        <f t="shared" ref="U17" si="11">+U12/U9*100</f>
        <v>2.2379193258324839</v>
      </c>
    </row>
    <row r="18" spans="1:21" ht="15" customHeight="1" x14ac:dyDescent="0.25">
      <c r="A18" s="8"/>
    </row>
    <row r="19" spans="1:21" ht="15" customHeight="1" x14ac:dyDescent="0.25">
      <c r="A19" s="6" t="s">
        <v>16</v>
      </c>
      <c r="B19" s="330" t="s">
        <v>11</v>
      </c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258"/>
      <c r="T19" s="289"/>
      <c r="U19" s="301"/>
    </row>
    <row r="20" spans="1:21" ht="15" customHeight="1" x14ac:dyDescent="0.25">
      <c r="A20" s="8" t="s">
        <v>12</v>
      </c>
      <c r="B20" s="14">
        <f t="shared" ref="B20:M20" si="12">SUM(B21:B23)</f>
        <v>955</v>
      </c>
      <c r="C20" s="14">
        <f t="shared" si="12"/>
        <v>747</v>
      </c>
      <c r="D20" s="14">
        <f t="shared" si="12"/>
        <v>975</v>
      </c>
      <c r="E20" s="14">
        <f t="shared" si="12"/>
        <v>653</v>
      </c>
      <c r="F20" s="14">
        <f t="shared" si="12"/>
        <v>660</v>
      </c>
      <c r="G20" s="14">
        <f t="shared" si="12"/>
        <v>370</v>
      </c>
      <c r="H20" s="14">
        <f t="shared" si="12"/>
        <v>367</v>
      </c>
      <c r="I20" s="14">
        <f t="shared" si="12"/>
        <v>251</v>
      </c>
      <c r="J20" s="14">
        <f t="shared" si="12"/>
        <v>323</v>
      </c>
      <c r="K20" s="14">
        <f t="shared" si="12"/>
        <v>318</v>
      </c>
      <c r="L20" s="14">
        <f t="shared" si="12"/>
        <v>357</v>
      </c>
      <c r="M20" s="14">
        <f t="shared" si="12"/>
        <v>302</v>
      </c>
      <c r="N20" s="14">
        <f t="shared" ref="N20:S20" si="13">SUM(N21:N23)</f>
        <v>279</v>
      </c>
      <c r="O20" s="14">
        <f t="shared" si="13"/>
        <v>224</v>
      </c>
      <c r="P20" s="14">
        <f t="shared" si="13"/>
        <v>188</v>
      </c>
      <c r="Q20" s="14">
        <f t="shared" si="13"/>
        <v>201</v>
      </c>
      <c r="R20" s="14">
        <f t="shared" si="13"/>
        <v>185</v>
      </c>
      <c r="S20" s="14">
        <f t="shared" si="13"/>
        <v>211</v>
      </c>
      <c r="T20" s="14">
        <f t="shared" ref="T20:U20" si="14">SUM(T21:T23)</f>
        <v>232</v>
      </c>
      <c r="U20" s="14">
        <f t="shared" si="14"/>
        <v>202</v>
      </c>
    </row>
    <row r="21" spans="1:21" ht="15" customHeight="1" x14ac:dyDescent="0.25">
      <c r="A21" s="8" t="s">
        <v>13</v>
      </c>
      <c r="B21" s="14">
        <v>843</v>
      </c>
      <c r="C21" s="14">
        <v>645</v>
      </c>
      <c r="D21" s="14">
        <v>808</v>
      </c>
      <c r="E21" s="14">
        <v>590</v>
      </c>
      <c r="F21" s="14">
        <v>565</v>
      </c>
      <c r="G21" s="14">
        <v>324</v>
      </c>
      <c r="H21" s="14">
        <v>303</v>
      </c>
      <c r="I21" s="14">
        <v>237</v>
      </c>
      <c r="J21" s="14">
        <v>291</v>
      </c>
      <c r="K21" s="14">
        <v>289</v>
      </c>
      <c r="L21" s="14">
        <v>329</v>
      </c>
      <c r="M21" s="14">
        <v>250</v>
      </c>
      <c r="N21" s="14">
        <v>237</v>
      </c>
      <c r="O21" s="14">
        <v>181</v>
      </c>
      <c r="P21" s="14">
        <v>170</v>
      </c>
      <c r="Q21" s="14">
        <v>184</v>
      </c>
      <c r="R21" s="14">
        <v>166</v>
      </c>
      <c r="S21" s="14">
        <v>205</v>
      </c>
      <c r="T21" s="14">
        <v>222</v>
      </c>
      <c r="U21" s="14">
        <v>176</v>
      </c>
    </row>
    <row r="22" spans="1:21" ht="15" customHeight="1" x14ac:dyDescent="0.25">
      <c r="A22" s="8" t="s">
        <v>14</v>
      </c>
      <c r="B22" s="14">
        <v>12</v>
      </c>
      <c r="C22" s="14">
        <v>40</v>
      </c>
      <c r="D22" s="14">
        <v>62</v>
      </c>
      <c r="E22" s="14">
        <v>16</v>
      </c>
      <c r="F22" s="14">
        <v>22</v>
      </c>
      <c r="G22" s="14">
        <v>18</v>
      </c>
      <c r="H22" s="14">
        <v>10</v>
      </c>
      <c r="I22" s="14">
        <v>5</v>
      </c>
      <c r="J22" s="14">
        <v>27</v>
      </c>
      <c r="K22" s="14">
        <v>23</v>
      </c>
      <c r="L22" s="14">
        <v>27</v>
      </c>
      <c r="M22" s="14">
        <v>47</v>
      </c>
      <c r="N22" s="14">
        <v>39</v>
      </c>
      <c r="O22" s="14">
        <v>41</v>
      </c>
      <c r="P22" s="14">
        <v>17</v>
      </c>
      <c r="Q22" s="14">
        <v>15</v>
      </c>
      <c r="R22" s="14">
        <v>19</v>
      </c>
      <c r="S22" s="14">
        <v>6</v>
      </c>
      <c r="T22" s="14">
        <v>10</v>
      </c>
      <c r="U22" s="14">
        <v>26</v>
      </c>
    </row>
    <row r="23" spans="1:21" ht="15" customHeight="1" x14ac:dyDescent="0.25">
      <c r="A23" s="8" t="s">
        <v>15</v>
      </c>
      <c r="B23" s="14">
        <v>100</v>
      </c>
      <c r="C23" s="14">
        <v>62</v>
      </c>
      <c r="D23" s="14">
        <v>105</v>
      </c>
      <c r="E23" s="14">
        <v>47</v>
      </c>
      <c r="F23" s="14">
        <v>73</v>
      </c>
      <c r="G23" s="14">
        <v>28</v>
      </c>
      <c r="H23" s="14">
        <v>54</v>
      </c>
      <c r="I23" s="14">
        <v>9</v>
      </c>
      <c r="J23" s="14">
        <v>5</v>
      </c>
      <c r="K23" s="14">
        <v>6</v>
      </c>
      <c r="L23" s="14">
        <v>1</v>
      </c>
      <c r="M23" s="14">
        <v>5</v>
      </c>
      <c r="N23" s="14">
        <v>3</v>
      </c>
      <c r="O23" s="14">
        <v>2</v>
      </c>
      <c r="P23" s="14">
        <v>1</v>
      </c>
      <c r="Q23" s="14">
        <v>2</v>
      </c>
      <c r="R23" s="14">
        <v>0</v>
      </c>
      <c r="S23" s="14">
        <v>0</v>
      </c>
      <c r="T23" s="14">
        <v>0</v>
      </c>
      <c r="U23" s="14">
        <v>0</v>
      </c>
    </row>
    <row r="24" spans="1:21" ht="15" customHeight="1" x14ac:dyDescent="0.25">
      <c r="A24" s="9"/>
    </row>
    <row r="25" spans="1:21" ht="15" customHeight="1" x14ac:dyDescent="0.25">
      <c r="A25" s="9"/>
      <c r="B25" s="330" t="s">
        <v>225</v>
      </c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258"/>
      <c r="T25" s="289"/>
      <c r="U25" s="301"/>
    </row>
    <row r="26" spans="1:21" ht="15" customHeight="1" x14ac:dyDescent="0.25">
      <c r="A26" s="8" t="s">
        <v>13</v>
      </c>
      <c r="B26" s="4">
        <v>88.3</v>
      </c>
      <c r="C26" s="15">
        <f t="shared" ref="C26:N26" si="15">+C21/C20*100</f>
        <v>86.345381526104418</v>
      </c>
      <c r="D26" s="15">
        <f t="shared" si="15"/>
        <v>82.871794871794862</v>
      </c>
      <c r="E26" s="15">
        <f t="shared" si="15"/>
        <v>90.352220520673811</v>
      </c>
      <c r="F26" s="15">
        <f t="shared" si="15"/>
        <v>85.606060606060609</v>
      </c>
      <c r="G26" s="15">
        <f t="shared" si="15"/>
        <v>87.567567567567579</v>
      </c>
      <c r="H26" s="15">
        <f t="shared" si="15"/>
        <v>82.561307901907355</v>
      </c>
      <c r="I26" s="15">
        <f t="shared" si="15"/>
        <v>94.422310756972109</v>
      </c>
      <c r="J26" s="15">
        <f t="shared" si="15"/>
        <v>90.092879256965944</v>
      </c>
      <c r="K26" s="15">
        <f t="shared" si="15"/>
        <v>90.880503144654085</v>
      </c>
      <c r="L26" s="15">
        <f t="shared" si="15"/>
        <v>92.156862745098039</v>
      </c>
      <c r="M26" s="15">
        <f t="shared" si="15"/>
        <v>82.78145695364239</v>
      </c>
      <c r="N26" s="15">
        <f t="shared" si="15"/>
        <v>84.946236559139791</v>
      </c>
      <c r="O26" s="15">
        <f t="shared" ref="O26:T26" si="16">+O21/O20*100</f>
        <v>80.803571428571431</v>
      </c>
      <c r="P26" s="15">
        <f t="shared" si="16"/>
        <v>90.425531914893625</v>
      </c>
      <c r="Q26" s="15">
        <f t="shared" si="16"/>
        <v>91.542288557213936</v>
      </c>
      <c r="R26" s="15">
        <f t="shared" si="16"/>
        <v>89.72972972972974</v>
      </c>
      <c r="S26" s="15">
        <f t="shared" si="16"/>
        <v>97.156398104265406</v>
      </c>
      <c r="T26" s="15">
        <f t="shared" si="16"/>
        <v>95.689655172413794</v>
      </c>
      <c r="U26" s="15">
        <f t="shared" ref="U26" si="17">+U21/U20*100</f>
        <v>87.128712871287135</v>
      </c>
    </row>
    <row r="27" spans="1:21" ht="15" customHeight="1" x14ac:dyDescent="0.25">
      <c r="A27" s="8" t="s">
        <v>14</v>
      </c>
      <c r="B27" s="4">
        <v>1.2</v>
      </c>
      <c r="C27" s="15">
        <f t="shared" ref="C27:N27" si="18">+C22/C20*100</f>
        <v>5.3547523427041499</v>
      </c>
      <c r="D27" s="15">
        <f t="shared" si="18"/>
        <v>6.3589743589743595</v>
      </c>
      <c r="E27" s="15">
        <f t="shared" si="18"/>
        <v>2.4502297090352223</v>
      </c>
      <c r="F27" s="15">
        <f t="shared" si="18"/>
        <v>3.3333333333333335</v>
      </c>
      <c r="G27" s="15">
        <f t="shared" si="18"/>
        <v>4.8648648648648649</v>
      </c>
      <c r="H27" s="15">
        <f t="shared" si="18"/>
        <v>2.7247956403269753</v>
      </c>
      <c r="I27" s="15">
        <f t="shared" si="18"/>
        <v>1.9920318725099602</v>
      </c>
      <c r="J27" s="15">
        <f t="shared" si="18"/>
        <v>8.3591331269349833</v>
      </c>
      <c r="K27" s="15">
        <f t="shared" si="18"/>
        <v>7.232704402515723</v>
      </c>
      <c r="L27" s="15">
        <f t="shared" si="18"/>
        <v>7.5630252100840334</v>
      </c>
      <c r="M27" s="15">
        <f t="shared" si="18"/>
        <v>15.562913907284766</v>
      </c>
      <c r="N27" s="15">
        <f t="shared" si="18"/>
        <v>13.978494623655912</v>
      </c>
      <c r="O27" s="15">
        <f t="shared" ref="O27:T27" si="19">+O22/O20*100</f>
        <v>18.303571428571427</v>
      </c>
      <c r="P27" s="15">
        <f t="shared" si="19"/>
        <v>9.0425531914893629</v>
      </c>
      <c r="Q27" s="15">
        <f t="shared" si="19"/>
        <v>7.4626865671641784</v>
      </c>
      <c r="R27" s="15">
        <f t="shared" si="19"/>
        <v>10.27027027027027</v>
      </c>
      <c r="S27" s="15">
        <f t="shared" si="19"/>
        <v>2.8436018957345972</v>
      </c>
      <c r="T27" s="15">
        <f t="shared" si="19"/>
        <v>4.3103448275862073</v>
      </c>
      <c r="U27" s="15">
        <f t="shared" ref="U27" si="20">+U22/U20*100</f>
        <v>12.871287128712872</v>
      </c>
    </row>
    <row r="28" spans="1:21" ht="15" customHeight="1" x14ac:dyDescent="0.25">
      <c r="A28" s="8" t="s">
        <v>15</v>
      </c>
      <c r="B28" s="4">
        <v>10.5</v>
      </c>
      <c r="C28" s="15">
        <f t="shared" ref="C28:N28" si="21">+C23/C20*100</f>
        <v>8.2998661311914326</v>
      </c>
      <c r="D28" s="15">
        <f t="shared" si="21"/>
        <v>10.76923076923077</v>
      </c>
      <c r="E28" s="15">
        <f t="shared" si="21"/>
        <v>7.1975497702909648</v>
      </c>
      <c r="F28" s="15">
        <f t="shared" si="21"/>
        <v>11.060606060606061</v>
      </c>
      <c r="G28" s="15">
        <f t="shared" si="21"/>
        <v>7.5675675675675684</v>
      </c>
      <c r="H28" s="15">
        <f t="shared" si="21"/>
        <v>14.713896457765669</v>
      </c>
      <c r="I28" s="15">
        <f t="shared" si="21"/>
        <v>3.5856573705179287</v>
      </c>
      <c r="J28" s="15">
        <f t="shared" si="21"/>
        <v>1.5479876160990713</v>
      </c>
      <c r="K28" s="15">
        <f t="shared" si="21"/>
        <v>1.8867924528301887</v>
      </c>
      <c r="L28" s="15">
        <f t="shared" si="21"/>
        <v>0.28011204481792717</v>
      </c>
      <c r="M28" s="15">
        <f t="shared" si="21"/>
        <v>1.6556291390728477</v>
      </c>
      <c r="N28" s="15">
        <f t="shared" si="21"/>
        <v>1.0752688172043012</v>
      </c>
      <c r="O28" s="15">
        <f t="shared" ref="O28:T28" si="22">+O23/O20*100</f>
        <v>0.89285714285714279</v>
      </c>
      <c r="P28" s="15">
        <f t="shared" si="22"/>
        <v>0.53191489361702127</v>
      </c>
      <c r="Q28" s="15">
        <f t="shared" si="22"/>
        <v>0.99502487562189057</v>
      </c>
      <c r="R28" s="15">
        <f t="shared" si="22"/>
        <v>0</v>
      </c>
      <c r="S28" s="15">
        <f t="shared" si="22"/>
        <v>0</v>
      </c>
      <c r="T28" s="15">
        <f t="shared" si="22"/>
        <v>0</v>
      </c>
      <c r="U28" s="15">
        <f t="shared" ref="U28" si="23">+U23/U20*100</f>
        <v>0</v>
      </c>
    </row>
    <row r="29" spans="1:21" ht="15" customHeight="1" x14ac:dyDescent="0.25">
      <c r="A29" s="9"/>
    </row>
    <row r="30" spans="1:21" ht="15" customHeight="1" x14ac:dyDescent="0.25">
      <c r="A30" s="327" t="s">
        <v>318</v>
      </c>
    </row>
    <row r="31" spans="1:21" ht="15" customHeight="1" x14ac:dyDescent="0.25">
      <c r="A31" s="327"/>
      <c r="B31" s="330" t="s">
        <v>11</v>
      </c>
      <c r="C31" s="330"/>
      <c r="D31" s="330"/>
      <c r="E31" s="330"/>
      <c r="F31" s="330"/>
      <c r="G31" s="330"/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258"/>
      <c r="T31" s="289"/>
      <c r="U31" s="301"/>
    </row>
    <row r="32" spans="1:21" ht="15" customHeight="1" x14ac:dyDescent="0.25">
      <c r="A32" s="8" t="s">
        <v>12</v>
      </c>
      <c r="B32" s="16" t="s">
        <v>17</v>
      </c>
      <c r="C32" s="16" t="s">
        <v>17</v>
      </c>
      <c r="D32" s="16" t="s">
        <v>17</v>
      </c>
      <c r="E32" s="16" t="s">
        <v>17</v>
      </c>
      <c r="F32" s="16" t="s">
        <v>17</v>
      </c>
      <c r="G32" s="16" t="s">
        <v>17</v>
      </c>
      <c r="H32" s="16" t="s">
        <v>17</v>
      </c>
      <c r="I32" s="16" t="s">
        <v>17</v>
      </c>
      <c r="J32" s="16" t="s">
        <v>17</v>
      </c>
      <c r="K32" s="17">
        <f t="shared" ref="K32:P32" si="24">SUM(K33:K35)</f>
        <v>305605</v>
      </c>
      <c r="L32" s="17">
        <f t="shared" si="24"/>
        <v>311227</v>
      </c>
      <c r="M32" s="17">
        <f t="shared" si="24"/>
        <v>313288</v>
      </c>
      <c r="N32" s="17">
        <f t="shared" si="24"/>
        <v>316723</v>
      </c>
      <c r="O32" s="17">
        <f t="shared" si="24"/>
        <v>323807</v>
      </c>
      <c r="P32" s="17">
        <f t="shared" si="24"/>
        <v>335714</v>
      </c>
      <c r="Q32" s="17">
        <f>SUM(Q33:Q35)</f>
        <v>336563</v>
      </c>
      <c r="R32" s="17">
        <f>SUM(R33:R35)</f>
        <v>336477</v>
      </c>
      <c r="S32" s="17">
        <f>SUM(S33:S35)</f>
        <v>339468</v>
      </c>
      <c r="T32" s="17">
        <f>SUM(T33:T35)</f>
        <v>351589</v>
      </c>
      <c r="U32" s="17">
        <f>SUM(U33:U35)</f>
        <v>364592</v>
      </c>
    </row>
    <row r="33" spans="1:21" ht="15" customHeight="1" x14ac:dyDescent="0.25">
      <c r="A33" s="8" t="s">
        <v>13</v>
      </c>
      <c r="B33" s="16" t="s">
        <v>17</v>
      </c>
      <c r="C33" s="16" t="s">
        <v>17</v>
      </c>
      <c r="D33" s="16" t="s">
        <v>17</v>
      </c>
      <c r="E33" s="16" t="s">
        <v>17</v>
      </c>
      <c r="F33" s="16" t="s">
        <v>17</v>
      </c>
      <c r="G33" s="16" t="s">
        <v>17</v>
      </c>
      <c r="H33" s="16" t="s">
        <v>17</v>
      </c>
      <c r="I33" s="16" t="s">
        <v>17</v>
      </c>
      <c r="J33" s="16" t="s">
        <v>17</v>
      </c>
      <c r="K33" s="14">
        <v>173296</v>
      </c>
      <c r="L33" s="14">
        <v>176067</v>
      </c>
      <c r="M33" s="14">
        <v>179931</v>
      </c>
      <c r="N33" s="14">
        <f>182392+506</f>
        <v>182898</v>
      </c>
      <c r="O33" s="14">
        <v>188355</v>
      </c>
      <c r="P33" s="14">
        <v>200799</v>
      </c>
      <c r="Q33" s="14">
        <v>202160</v>
      </c>
      <c r="R33" s="14">
        <v>207574</v>
      </c>
      <c r="S33" s="14">
        <v>213276</v>
      </c>
      <c r="T33" s="14">
        <v>313083</v>
      </c>
      <c r="U33" s="14">
        <v>278985</v>
      </c>
    </row>
    <row r="34" spans="1:21" ht="15" customHeight="1" x14ac:dyDescent="0.25">
      <c r="A34" s="8" t="s">
        <v>14</v>
      </c>
      <c r="B34" s="16" t="s">
        <v>17</v>
      </c>
      <c r="C34" s="16" t="s">
        <v>17</v>
      </c>
      <c r="D34" s="16" t="s">
        <v>17</v>
      </c>
      <c r="E34" s="16" t="s">
        <v>17</v>
      </c>
      <c r="F34" s="16" t="s">
        <v>17</v>
      </c>
      <c r="G34" s="16" t="s">
        <v>17</v>
      </c>
      <c r="H34" s="16" t="s">
        <v>17</v>
      </c>
      <c r="I34" s="16" t="s">
        <v>17</v>
      </c>
      <c r="J34" s="16" t="s">
        <v>17</v>
      </c>
      <c r="K34" s="14">
        <v>110225</v>
      </c>
      <c r="L34" s="14">
        <v>108644</v>
      </c>
      <c r="M34" s="14">
        <v>108587</v>
      </c>
      <c r="N34" s="14">
        <f>107903+419</f>
        <v>108322</v>
      </c>
      <c r="O34" s="14">
        <v>108147</v>
      </c>
      <c r="P34" s="14">
        <v>105657</v>
      </c>
      <c r="Q34" s="14">
        <v>102462</v>
      </c>
      <c r="R34" s="14">
        <v>98917</v>
      </c>
      <c r="S34" s="14">
        <v>97601</v>
      </c>
      <c r="T34" s="14">
        <v>38500</v>
      </c>
      <c r="U34" s="14">
        <v>85607</v>
      </c>
    </row>
    <row r="35" spans="1:21" ht="15" customHeight="1" x14ac:dyDescent="0.25">
      <c r="A35" s="8" t="s">
        <v>15</v>
      </c>
      <c r="B35" s="16" t="s">
        <v>17</v>
      </c>
      <c r="C35" s="16" t="s">
        <v>17</v>
      </c>
      <c r="D35" s="16" t="s">
        <v>17</v>
      </c>
      <c r="E35" s="16" t="s">
        <v>17</v>
      </c>
      <c r="F35" s="16" t="s">
        <v>17</v>
      </c>
      <c r="G35" s="16" t="s">
        <v>17</v>
      </c>
      <c r="H35" s="16" t="s">
        <v>17</v>
      </c>
      <c r="I35" s="16" t="s">
        <v>17</v>
      </c>
      <c r="J35" s="16" t="s">
        <v>17</v>
      </c>
      <c r="K35" s="14">
        <v>22084</v>
      </c>
      <c r="L35" s="14">
        <v>26516</v>
      </c>
      <c r="M35" s="14">
        <v>24770</v>
      </c>
      <c r="N35" s="14">
        <f>25286+217</f>
        <v>25503</v>
      </c>
      <c r="O35" s="14">
        <v>27305</v>
      </c>
      <c r="P35" s="14">
        <v>29258</v>
      </c>
      <c r="Q35" s="14">
        <v>31941</v>
      </c>
      <c r="R35" s="14">
        <v>29986</v>
      </c>
      <c r="S35" s="14">
        <v>28591</v>
      </c>
      <c r="T35" s="14">
        <v>6</v>
      </c>
      <c r="U35" s="14">
        <v>0</v>
      </c>
    </row>
    <row r="36" spans="1:21" ht="15" customHeight="1" x14ac:dyDescent="0.25">
      <c r="A36" s="9"/>
    </row>
    <row r="37" spans="1:21" ht="15" customHeight="1" x14ac:dyDescent="0.25">
      <c r="A37" s="9"/>
      <c r="B37" s="330" t="s">
        <v>225</v>
      </c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258"/>
      <c r="T37" s="289"/>
      <c r="U37" s="301"/>
    </row>
    <row r="38" spans="1:21" ht="15" customHeight="1" x14ac:dyDescent="0.25">
      <c r="A38" s="8" t="s">
        <v>13</v>
      </c>
      <c r="B38" s="16" t="s">
        <v>17</v>
      </c>
      <c r="C38" s="16" t="s">
        <v>17</v>
      </c>
      <c r="D38" s="16" t="s">
        <v>17</v>
      </c>
      <c r="E38" s="16" t="s">
        <v>17</v>
      </c>
      <c r="F38" s="16" t="s">
        <v>17</v>
      </c>
      <c r="G38" s="16" t="s">
        <v>17</v>
      </c>
      <c r="H38" s="16" t="s">
        <v>17</v>
      </c>
      <c r="I38" s="16" t="s">
        <v>17</v>
      </c>
      <c r="J38" s="16" t="s">
        <v>17</v>
      </c>
      <c r="K38" s="15">
        <f t="shared" ref="K38:P38" si="25">+K33/K32*100</f>
        <v>56.705878503296738</v>
      </c>
      <c r="L38" s="15">
        <f t="shared" si="25"/>
        <v>56.571891256221342</v>
      </c>
      <c r="M38" s="15">
        <f t="shared" si="25"/>
        <v>57.433096703352824</v>
      </c>
      <c r="N38" s="15">
        <f t="shared" si="25"/>
        <v>57.746990272256824</v>
      </c>
      <c r="O38" s="15">
        <f t="shared" si="25"/>
        <v>58.168909257675097</v>
      </c>
      <c r="P38" s="15">
        <f t="shared" si="25"/>
        <v>59.812518989377864</v>
      </c>
      <c r="Q38" s="15">
        <f>+Q33/Q32*100</f>
        <v>60.066020329032014</v>
      </c>
      <c r="R38" s="15">
        <f>+R33/R32*100</f>
        <v>61.690397857803056</v>
      </c>
      <c r="S38" s="15">
        <f>+S33/S32*100</f>
        <v>62.826540351373325</v>
      </c>
      <c r="T38" s="15">
        <f>+T33/T32*100</f>
        <v>89.048007759059587</v>
      </c>
      <c r="U38" s="15">
        <f>+U33/U32*100</f>
        <v>76.51978101549129</v>
      </c>
    </row>
    <row r="39" spans="1:21" ht="15" customHeight="1" x14ac:dyDescent="0.25">
      <c r="A39" s="8" t="s">
        <v>14</v>
      </c>
      <c r="B39" s="16" t="s">
        <v>17</v>
      </c>
      <c r="C39" s="16" t="s">
        <v>17</v>
      </c>
      <c r="D39" s="16" t="s">
        <v>17</v>
      </c>
      <c r="E39" s="16" t="s">
        <v>17</v>
      </c>
      <c r="F39" s="16" t="s">
        <v>17</v>
      </c>
      <c r="G39" s="16" t="s">
        <v>17</v>
      </c>
      <c r="H39" s="16" t="s">
        <v>17</v>
      </c>
      <c r="I39" s="16" t="s">
        <v>17</v>
      </c>
      <c r="J39" s="16" t="s">
        <v>17</v>
      </c>
      <c r="K39" s="15">
        <f t="shared" ref="K39:P39" si="26">+K34/K32*100</f>
        <v>36.067799937828241</v>
      </c>
      <c r="L39" s="15">
        <f t="shared" si="26"/>
        <v>34.908282379099496</v>
      </c>
      <c r="M39" s="15">
        <f t="shared" si="26"/>
        <v>34.660440233906179</v>
      </c>
      <c r="N39" s="15">
        <f t="shared" si="26"/>
        <v>34.200863214859673</v>
      </c>
      <c r="O39" s="15">
        <f t="shared" si="26"/>
        <v>33.398598547900448</v>
      </c>
      <c r="P39" s="15">
        <f t="shared" si="26"/>
        <v>31.47232465729758</v>
      </c>
      <c r="Q39" s="15">
        <f>+Q34/Q32*100</f>
        <v>30.44363165291491</v>
      </c>
      <c r="R39" s="15">
        <f>+R34/R32*100</f>
        <v>29.397848887145333</v>
      </c>
      <c r="S39" s="15">
        <f>+S34/S32*100</f>
        <v>28.751163585374762</v>
      </c>
      <c r="T39" s="15">
        <f>+T34/T32*100</f>
        <v>10.950285702908793</v>
      </c>
      <c r="U39" s="15">
        <f>+U34/U32*100</f>
        <v>23.48021898450871</v>
      </c>
    </row>
    <row r="40" spans="1:21" ht="15" customHeight="1" x14ac:dyDescent="0.25">
      <c r="A40" s="10" t="s">
        <v>15</v>
      </c>
      <c r="B40" s="16" t="s">
        <v>17</v>
      </c>
      <c r="C40" s="16" t="s">
        <v>17</v>
      </c>
      <c r="D40" s="16" t="s">
        <v>17</v>
      </c>
      <c r="E40" s="16" t="s">
        <v>17</v>
      </c>
      <c r="F40" s="16" t="s">
        <v>17</v>
      </c>
      <c r="G40" s="16" t="s">
        <v>17</v>
      </c>
      <c r="H40" s="16" t="s">
        <v>17</v>
      </c>
      <c r="I40" s="16" t="s">
        <v>17</v>
      </c>
      <c r="J40" s="16" t="s">
        <v>17</v>
      </c>
      <c r="K40" s="18">
        <f t="shared" ref="K40:P40" si="27">+K35/K32*100</f>
        <v>7.2263215588750178</v>
      </c>
      <c r="L40" s="18">
        <f t="shared" si="27"/>
        <v>8.5198263646791581</v>
      </c>
      <c r="M40" s="18">
        <f t="shared" si="27"/>
        <v>7.9064630627409924</v>
      </c>
      <c r="N40" s="18">
        <f t="shared" si="27"/>
        <v>8.0521465128834979</v>
      </c>
      <c r="O40" s="18">
        <f t="shared" si="27"/>
        <v>8.4324921944244569</v>
      </c>
      <c r="P40" s="18">
        <f t="shared" si="27"/>
        <v>8.7151563533245557</v>
      </c>
      <c r="Q40" s="18">
        <f>+Q35/Q32*100</f>
        <v>9.4903480180530835</v>
      </c>
      <c r="R40" s="18">
        <f>+R35/R32*100</f>
        <v>8.9117532550516074</v>
      </c>
      <c r="S40" s="18">
        <f>+S35/S32*100</f>
        <v>8.4222960632519115</v>
      </c>
      <c r="T40" s="18">
        <f>+T35/T32*100</f>
        <v>1.7065380316221498E-3</v>
      </c>
      <c r="U40" s="18">
        <f>+U35/U32*100</f>
        <v>0</v>
      </c>
    </row>
    <row r="41" spans="1:21" ht="15" customHeight="1" x14ac:dyDescent="0.25">
      <c r="A41" s="9"/>
    </row>
    <row r="42" spans="1:21" ht="15" customHeight="1" x14ac:dyDescent="0.25">
      <c r="A42" s="327" t="s">
        <v>319</v>
      </c>
    </row>
    <row r="43" spans="1:21" ht="15" customHeight="1" x14ac:dyDescent="0.25">
      <c r="A43" s="327"/>
      <c r="B43" s="330" t="s">
        <v>11</v>
      </c>
      <c r="C43" s="330"/>
      <c r="D43" s="330"/>
      <c r="E43" s="330"/>
      <c r="F43" s="330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258"/>
      <c r="T43" s="289"/>
      <c r="U43" s="301"/>
    </row>
    <row r="44" spans="1:21" ht="15" customHeight="1" x14ac:dyDescent="0.25">
      <c r="A44" s="8" t="s">
        <v>12</v>
      </c>
      <c r="B44" s="17">
        <f>SUM(B45:B47)</f>
        <v>201807</v>
      </c>
      <c r="C44" s="17">
        <f>SUM(C45:C47)</f>
        <v>214133</v>
      </c>
      <c r="D44" s="17">
        <f>SUM(D45:D47)</f>
        <v>222403</v>
      </c>
      <c r="E44" s="17">
        <f>SUM(E45:E47)</f>
        <v>241675</v>
      </c>
      <c r="F44" s="17">
        <f>SUM(F45:F47)</f>
        <v>247336</v>
      </c>
      <c r="G44" s="17">
        <f t="shared" ref="G44:L44" si="28">SUM(G45:G47)</f>
        <v>257917</v>
      </c>
      <c r="H44" s="17">
        <f t="shared" si="28"/>
        <v>262719</v>
      </c>
      <c r="I44" s="17">
        <f t="shared" si="28"/>
        <v>265241</v>
      </c>
      <c r="J44" s="17">
        <f t="shared" si="28"/>
        <v>265580</v>
      </c>
      <c r="K44" s="17">
        <f t="shared" si="28"/>
        <v>276378</v>
      </c>
      <c r="L44" s="17">
        <f t="shared" si="28"/>
        <v>282217</v>
      </c>
      <c r="M44" s="17">
        <f t="shared" ref="M44:R44" si="29">SUM(M45:M47)</f>
        <v>284188</v>
      </c>
      <c r="N44" s="17">
        <f t="shared" si="29"/>
        <v>287019</v>
      </c>
      <c r="O44" s="17">
        <f t="shared" si="29"/>
        <v>291732</v>
      </c>
      <c r="P44" s="17">
        <f t="shared" si="29"/>
        <v>299974</v>
      </c>
      <c r="Q44" s="17">
        <f t="shared" si="29"/>
        <v>299807</v>
      </c>
      <c r="R44" s="17">
        <f t="shared" si="29"/>
        <v>299388</v>
      </c>
      <c r="S44" s="17">
        <f t="shared" ref="S44:T44" si="30">SUM(S45:S47)</f>
        <v>302214</v>
      </c>
      <c r="T44" s="17">
        <f t="shared" si="30"/>
        <v>310457</v>
      </c>
      <c r="U44" s="17">
        <f t="shared" ref="U44" si="31">SUM(U45:U47)</f>
        <v>323804</v>
      </c>
    </row>
    <row r="45" spans="1:21" ht="15" customHeight="1" x14ac:dyDescent="0.25">
      <c r="A45" s="8" t="s">
        <v>13</v>
      </c>
      <c r="B45" s="14">
        <f>91586+24930</f>
        <v>116516</v>
      </c>
      <c r="C45" s="14">
        <v>117457</v>
      </c>
      <c r="D45" s="14">
        <v>121416</v>
      </c>
      <c r="E45" s="14">
        <v>136063</v>
      </c>
      <c r="F45" s="14">
        <v>136988</v>
      </c>
      <c r="G45" s="14">
        <v>138450</v>
      </c>
      <c r="H45" s="14">
        <v>138757</v>
      </c>
      <c r="I45" s="14">
        <v>143539</v>
      </c>
      <c r="J45" s="14">
        <v>159770</v>
      </c>
      <c r="K45" s="14">
        <v>156523</v>
      </c>
      <c r="L45" s="14">
        <v>158590</v>
      </c>
      <c r="M45" s="14">
        <v>163026</v>
      </c>
      <c r="N45" s="14">
        <f>164828+506</f>
        <v>165334</v>
      </c>
      <c r="O45" s="14">
        <f>43219+125596</f>
        <v>168815</v>
      </c>
      <c r="P45" s="14">
        <v>177502</v>
      </c>
      <c r="Q45" s="14">
        <v>178068</v>
      </c>
      <c r="R45" s="14">
        <v>182680</v>
      </c>
      <c r="S45" s="14">
        <v>188870</v>
      </c>
      <c r="T45" s="14">
        <v>277408</v>
      </c>
      <c r="U45" s="14">
        <v>247071</v>
      </c>
    </row>
    <row r="46" spans="1:21" ht="15" customHeight="1" x14ac:dyDescent="0.25">
      <c r="A46" s="8" t="s">
        <v>14</v>
      </c>
      <c r="B46" s="14">
        <f>49412+13792</f>
        <v>63204</v>
      </c>
      <c r="C46" s="14">
        <v>70690</v>
      </c>
      <c r="D46" s="14">
        <v>73468</v>
      </c>
      <c r="E46" s="14">
        <v>77308</v>
      </c>
      <c r="F46" s="14">
        <v>79955</v>
      </c>
      <c r="G46" s="14">
        <v>85212</v>
      </c>
      <c r="H46" s="14">
        <v>85650</v>
      </c>
      <c r="I46" s="14">
        <v>83878</v>
      </c>
      <c r="J46" s="14">
        <v>90016</v>
      </c>
      <c r="K46" s="14">
        <v>98042</v>
      </c>
      <c r="L46" s="14">
        <v>97882</v>
      </c>
      <c r="M46" s="14">
        <v>96953</v>
      </c>
      <c r="N46" s="14">
        <f>96271+419</f>
        <v>96690</v>
      </c>
      <c r="O46" s="14">
        <f>72720+23792</f>
        <v>96512</v>
      </c>
      <c r="P46" s="14">
        <v>93242</v>
      </c>
      <c r="Q46" s="14">
        <v>90913</v>
      </c>
      <c r="R46" s="14">
        <v>86722</v>
      </c>
      <c r="S46" s="14">
        <v>84753</v>
      </c>
      <c r="T46" s="14">
        <v>33043</v>
      </c>
      <c r="U46" s="14">
        <v>76733</v>
      </c>
    </row>
    <row r="47" spans="1:21" ht="15" customHeight="1" x14ac:dyDescent="0.25">
      <c r="A47" s="8" t="s">
        <v>15</v>
      </c>
      <c r="B47" s="14">
        <f>18330+3757</f>
        <v>22087</v>
      </c>
      <c r="C47" s="14">
        <v>25986</v>
      </c>
      <c r="D47" s="14">
        <v>27519</v>
      </c>
      <c r="E47" s="14">
        <v>28304</v>
      </c>
      <c r="F47" s="14">
        <v>30393</v>
      </c>
      <c r="G47" s="14">
        <v>34255</v>
      </c>
      <c r="H47" s="14">
        <v>38312</v>
      </c>
      <c r="I47" s="14">
        <v>37824</v>
      </c>
      <c r="J47" s="14">
        <v>15794</v>
      </c>
      <c r="K47" s="14">
        <v>21813</v>
      </c>
      <c r="L47" s="14">
        <v>25745</v>
      </c>
      <c r="M47" s="14">
        <v>24209</v>
      </c>
      <c r="N47" s="14">
        <f>24778+217</f>
        <v>24995</v>
      </c>
      <c r="O47" s="14">
        <f>5984+20421</f>
        <v>26405</v>
      </c>
      <c r="P47" s="14">
        <v>29230</v>
      </c>
      <c r="Q47" s="14">
        <v>30826</v>
      </c>
      <c r="R47" s="14">
        <v>29986</v>
      </c>
      <c r="S47" s="14">
        <v>28591</v>
      </c>
      <c r="T47" s="14">
        <v>6</v>
      </c>
      <c r="U47" s="14">
        <v>0</v>
      </c>
    </row>
    <row r="48" spans="1:21" ht="15" customHeight="1" x14ac:dyDescent="0.25">
      <c r="A48" s="9"/>
    </row>
    <row r="49" spans="1:21" ht="15" customHeight="1" x14ac:dyDescent="0.25">
      <c r="A49" s="9"/>
      <c r="B49" s="330" t="s">
        <v>225</v>
      </c>
      <c r="C49" s="330"/>
      <c r="D49" s="330"/>
      <c r="E49" s="330"/>
      <c r="F49" s="330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258"/>
      <c r="T49" s="289"/>
      <c r="U49" s="301"/>
    </row>
    <row r="50" spans="1:21" ht="15" customHeight="1" x14ac:dyDescent="0.25">
      <c r="A50" s="8" t="s">
        <v>13</v>
      </c>
      <c r="B50" s="15">
        <f t="shared" ref="B50:M50" si="32">+B45/B44*100</f>
        <v>57.736352059145624</v>
      </c>
      <c r="C50" s="15">
        <f t="shared" si="32"/>
        <v>54.852358113882495</v>
      </c>
      <c r="D50" s="15">
        <f t="shared" si="32"/>
        <v>54.592788766338586</v>
      </c>
      <c r="E50" s="15">
        <f t="shared" si="32"/>
        <v>56.299989655529117</v>
      </c>
      <c r="F50" s="15">
        <f t="shared" si="32"/>
        <v>55.38538668046705</v>
      </c>
      <c r="G50" s="15">
        <f t="shared" si="32"/>
        <v>53.680059864219885</v>
      </c>
      <c r="H50" s="15">
        <f t="shared" si="32"/>
        <v>52.815746101347827</v>
      </c>
      <c r="I50" s="15">
        <f t="shared" si="32"/>
        <v>54.116445044318183</v>
      </c>
      <c r="J50" s="15">
        <f t="shared" si="32"/>
        <v>60.158897507342424</v>
      </c>
      <c r="K50" s="15">
        <f t="shared" si="32"/>
        <v>56.633668381709114</v>
      </c>
      <c r="L50" s="15">
        <f t="shared" si="32"/>
        <v>56.194346903269462</v>
      </c>
      <c r="M50" s="15">
        <f t="shared" si="32"/>
        <v>57.365546750742467</v>
      </c>
      <c r="N50" s="15">
        <f t="shared" ref="N50:S50" si="33">+N45/N44*100</f>
        <v>57.603852009797265</v>
      </c>
      <c r="O50" s="15">
        <f t="shared" si="33"/>
        <v>57.866466482936396</v>
      </c>
      <c r="P50" s="15">
        <f t="shared" si="33"/>
        <v>59.17246161333982</v>
      </c>
      <c r="Q50" s="15">
        <f t="shared" si="33"/>
        <v>59.394210275277089</v>
      </c>
      <c r="R50" s="15">
        <f t="shared" si="33"/>
        <v>61.017809665050038</v>
      </c>
      <c r="S50" s="15">
        <f t="shared" si="33"/>
        <v>62.495450243866927</v>
      </c>
      <c r="T50" s="15">
        <f t="shared" ref="T50:U50" si="34">+T45/T44*100</f>
        <v>89.354725453122327</v>
      </c>
      <c r="U50" s="15">
        <f t="shared" si="34"/>
        <v>76.302639868562466</v>
      </c>
    </row>
    <row r="51" spans="1:21" ht="15" customHeight="1" x14ac:dyDescent="0.25">
      <c r="A51" s="8" t="s">
        <v>14</v>
      </c>
      <c r="B51" s="15">
        <f t="shared" ref="B51:M51" si="35">+B46/B44*100</f>
        <v>31.319032540992136</v>
      </c>
      <c r="C51" s="15">
        <f t="shared" si="35"/>
        <v>33.012193356465374</v>
      </c>
      <c r="D51" s="15">
        <f t="shared" si="35"/>
        <v>33.03372706303422</v>
      </c>
      <c r="E51" s="15">
        <f t="shared" si="35"/>
        <v>31.988414192614044</v>
      </c>
      <c r="F51" s="15">
        <f t="shared" si="35"/>
        <v>32.32647087362939</v>
      </c>
      <c r="G51" s="15">
        <f t="shared" si="35"/>
        <v>33.038535652942613</v>
      </c>
      <c r="H51" s="15">
        <f t="shared" si="35"/>
        <v>32.601372569170863</v>
      </c>
      <c r="I51" s="15">
        <f t="shared" si="35"/>
        <v>31.623316153988263</v>
      </c>
      <c r="J51" s="15">
        <f t="shared" si="35"/>
        <v>33.894118533022066</v>
      </c>
      <c r="K51" s="15">
        <f t="shared" si="35"/>
        <v>35.473879975974931</v>
      </c>
      <c r="L51" s="15">
        <f t="shared" si="35"/>
        <v>34.683240201688768</v>
      </c>
      <c r="M51" s="15">
        <f t="shared" si="35"/>
        <v>34.115796585358986</v>
      </c>
      <c r="N51" s="15">
        <f t="shared" ref="N51:S51" si="36">+N46/N44*100</f>
        <v>33.687665276514792</v>
      </c>
      <c r="O51" s="15">
        <f t="shared" si="36"/>
        <v>33.082418109771986</v>
      </c>
      <c r="P51" s="15">
        <f t="shared" si="36"/>
        <v>31.083360557915018</v>
      </c>
      <c r="Q51" s="15">
        <f t="shared" si="36"/>
        <v>30.323841671475314</v>
      </c>
      <c r="R51" s="15">
        <f t="shared" si="36"/>
        <v>28.966424840006948</v>
      </c>
      <c r="S51" s="15">
        <f t="shared" si="36"/>
        <v>28.044035021541024</v>
      </c>
      <c r="T51" s="15">
        <f t="shared" ref="T51:U51" si="37">+T46/T44*100</f>
        <v>10.643341912084443</v>
      </c>
      <c r="U51" s="15">
        <f t="shared" si="37"/>
        <v>23.697360131437538</v>
      </c>
    </row>
    <row r="52" spans="1:21" ht="15" customHeight="1" thickBot="1" x14ac:dyDescent="0.3">
      <c r="A52" s="11" t="s">
        <v>15</v>
      </c>
      <c r="B52" s="19">
        <f t="shared" ref="B52:M52" si="38">+B47/B44*100</f>
        <v>10.944615399862245</v>
      </c>
      <c r="C52" s="19">
        <f t="shared" si="38"/>
        <v>12.135448529652132</v>
      </c>
      <c r="D52" s="19">
        <f t="shared" si="38"/>
        <v>12.373484170627194</v>
      </c>
      <c r="E52" s="19">
        <f t="shared" si="38"/>
        <v>11.711596151856833</v>
      </c>
      <c r="F52" s="19">
        <f t="shared" si="38"/>
        <v>12.288142445903548</v>
      </c>
      <c r="G52" s="19">
        <f t="shared" si="38"/>
        <v>13.281404482837504</v>
      </c>
      <c r="H52" s="19">
        <f t="shared" si="38"/>
        <v>14.582881329481308</v>
      </c>
      <c r="I52" s="19">
        <f t="shared" si="38"/>
        <v>14.260238801693554</v>
      </c>
      <c r="J52" s="19">
        <f t="shared" si="38"/>
        <v>5.9469839596355145</v>
      </c>
      <c r="K52" s="19">
        <f t="shared" si="38"/>
        <v>7.892451642315959</v>
      </c>
      <c r="L52" s="19">
        <f t="shared" si="38"/>
        <v>9.1224128950417587</v>
      </c>
      <c r="M52" s="19">
        <f t="shared" si="38"/>
        <v>8.5186566638985468</v>
      </c>
      <c r="N52" s="19">
        <f t="shared" ref="N52:S52" si="39">+N47/N44*100</f>
        <v>8.7084827136879444</v>
      </c>
      <c r="O52" s="19">
        <f t="shared" si="39"/>
        <v>9.0511154072916238</v>
      </c>
      <c r="P52" s="19">
        <f t="shared" si="39"/>
        <v>9.7441778287451584</v>
      </c>
      <c r="Q52" s="19">
        <f t="shared" si="39"/>
        <v>10.281948053247589</v>
      </c>
      <c r="R52" s="19">
        <f t="shared" si="39"/>
        <v>10.015765494943016</v>
      </c>
      <c r="S52" s="19">
        <f t="shared" si="39"/>
        <v>9.460514734592044</v>
      </c>
      <c r="T52" s="19">
        <f t="shared" ref="T52:U52" si="40">+T47/T44*100</f>
        <v>1.9326347932241822E-3</v>
      </c>
      <c r="U52" s="19">
        <f t="shared" si="40"/>
        <v>0</v>
      </c>
    </row>
    <row r="53" spans="1:21" ht="15" customHeight="1" x14ac:dyDescent="0.25">
      <c r="A53" s="328" t="s">
        <v>226</v>
      </c>
      <c r="B53" s="328"/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67"/>
      <c r="T53" s="67"/>
      <c r="U53" s="67"/>
    </row>
    <row r="54" spans="1:21" ht="15" customHeight="1" x14ac:dyDescent="0.25">
      <c r="A54" s="329" t="s">
        <v>224</v>
      </c>
      <c r="B54" s="329"/>
      <c r="C54" s="329"/>
      <c r="D54" s="329"/>
      <c r="E54" s="329"/>
      <c r="F54" s="329"/>
      <c r="G54" s="329"/>
      <c r="H54" s="329"/>
      <c r="I54" s="329"/>
      <c r="J54" s="329"/>
      <c r="K54" s="329"/>
      <c r="L54" s="329"/>
      <c r="M54" s="329"/>
      <c r="N54" s="329"/>
      <c r="O54" s="329"/>
      <c r="P54" s="329"/>
      <c r="Q54" s="329"/>
      <c r="R54" s="329"/>
      <c r="S54" s="257"/>
      <c r="T54" s="288"/>
      <c r="U54" s="300"/>
    </row>
  </sheetData>
  <mergeCells count="13">
    <mergeCell ref="V2:W3"/>
    <mergeCell ref="A30:A31"/>
    <mergeCell ref="A42:A43"/>
    <mergeCell ref="A53:R53"/>
    <mergeCell ref="A54:R54"/>
    <mergeCell ref="B8:R8"/>
    <mergeCell ref="B14:R14"/>
    <mergeCell ref="B19:R19"/>
    <mergeCell ref="B31:R31"/>
    <mergeCell ref="B25:R25"/>
    <mergeCell ref="B37:R37"/>
    <mergeCell ref="B49:R49"/>
    <mergeCell ref="B43:R43"/>
  </mergeCells>
  <hyperlinks>
    <hyperlink ref="V2" r:id="rId1" location="INDICE!A1"/>
    <hyperlink ref="V2:W3" location="INDICE!A1" display="INDICE"/>
  </hyperlinks>
  <printOptions horizontalCentered="1"/>
  <pageMargins left="0.51181102362204722" right="0.51181102362204722" top="0.55118110236220474" bottom="0.55118110236220474" header="0.31496062992125984" footer="0.31496062992125984"/>
  <pageSetup scale="68" orientation="landscape" r:id="rId2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84"/>
  <sheetViews>
    <sheetView showGridLines="0" zoomScaleNormal="100" zoomScaleSheetLayoutView="100" workbookViewId="0">
      <selection activeCell="W45" sqref="W45:X46"/>
    </sheetView>
  </sheetViews>
  <sheetFormatPr baseColWidth="10" defaultRowHeight="15" customHeight="1" x14ac:dyDescent="0.25"/>
  <cols>
    <col min="1" max="1" width="19.28515625" style="182" customWidth="1"/>
    <col min="2" max="19" width="6.7109375" style="182" customWidth="1"/>
    <col min="20" max="21" width="7" style="182" bestFit="1" customWidth="1"/>
    <col min="22" max="254" width="11.42578125" style="182"/>
    <col min="255" max="255" width="19.28515625" style="182" customWidth="1"/>
    <col min="256" max="275" width="6.7109375" style="182" customWidth="1"/>
    <col min="276" max="510" width="11.42578125" style="182"/>
    <col min="511" max="511" width="19.28515625" style="182" customWidth="1"/>
    <col min="512" max="531" width="6.7109375" style="182" customWidth="1"/>
    <col min="532" max="766" width="11.42578125" style="182"/>
    <col min="767" max="767" width="19.28515625" style="182" customWidth="1"/>
    <col min="768" max="787" width="6.7109375" style="182" customWidth="1"/>
    <col min="788" max="1022" width="11.42578125" style="182"/>
    <col min="1023" max="1023" width="19.28515625" style="182" customWidth="1"/>
    <col min="1024" max="1043" width="6.7109375" style="182" customWidth="1"/>
    <col min="1044" max="1278" width="11.42578125" style="182"/>
    <col min="1279" max="1279" width="19.28515625" style="182" customWidth="1"/>
    <col min="1280" max="1299" width="6.7109375" style="182" customWidth="1"/>
    <col min="1300" max="1534" width="11.42578125" style="182"/>
    <col min="1535" max="1535" width="19.28515625" style="182" customWidth="1"/>
    <col min="1536" max="1555" width="6.7109375" style="182" customWidth="1"/>
    <col min="1556" max="1790" width="11.42578125" style="182"/>
    <col min="1791" max="1791" width="19.28515625" style="182" customWidth="1"/>
    <col min="1792" max="1811" width="6.7109375" style="182" customWidth="1"/>
    <col min="1812" max="2046" width="11.42578125" style="182"/>
    <col min="2047" max="2047" width="19.28515625" style="182" customWidth="1"/>
    <col min="2048" max="2067" width="6.7109375" style="182" customWidth="1"/>
    <col min="2068" max="2302" width="11.42578125" style="182"/>
    <col min="2303" max="2303" width="19.28515625" style="182" customWidth="1"/>
    <col min="2304" max="2323" width="6.7109375" style="182" customWidth="1"/>
    <col min="2324" max="2558" width="11.42578125" style="182"/>
    <col min="2559" max="2559" width="19.28515625" style="182" customWidth="1"/>
    <col min="2560" max="2579" width="6.7109375" style="182" customWidth="1"/>
    <col min="2580" max="2814" width="11.42578125" style="182"/>
    <col min="2815" max="2815" width="19.28515625" style="182" customWidth="1"/>
    <col min="2816" max="2835" width="6.7109375" style="182" customWidth="1"/>
    <col min="2836" max="3070" width="11.42578125" style="182"/>
    <col min="3071" max="3071" width="19.28515625" style="182" customWidth="1"/>
    <col min="3072" max="3091" width="6.7109375" style="182" customWidth="1"/>
    <col min="3092" max="3326" width="11.42578125" style="182"/>
    <col min="3327" max="3327" width="19.28515625" style="182" customWidth="1"/>
    <col min="3328" max="3347" width="6.7109375" style="182" customWidth="1"/>
    <col min="3348" max="3582" width="11.42578125" style="182"/>
    <col min="3583" max="3583" width="19.28515625" style="182" customWidth="1"/>
    <col min="3584" max="3603" width="6.7109375" style="182" customWidth="1"/>
    <col min="3604" max="3838" width="11.42578125" style="182"/>
    <col min="3839" max="3839" width="19.28515625" style="182" customWidth="1"/>
    <col min="3840" max="3859" width="6.7109375" style="182" customWidth="1"/>
    <col min="3860" max="4094" width="11.42578125" style="182"/>
    <col min="4095" max="4095" width="19.28515625" style="182" customWidth="1"/>
    <col min="4096" max="4115" width="6.7109375" style="182" customWidth="1"/>
    <col min="4116" max="4350" width="11.42578125" style="182"/>
    <col min="4351" max="4351" width="19.28515625" style="182" customWidth="1"/>
    <col min="4352" max="4371" width="6.7109375" style="182" customWidth="1"/>
    <col min="4372" max="4606" width="11.42578125" style="182"/>
    <col min="4607" max="4607" width="19.28515625" style="182" customWidth="1"/>
    <col min="4608" max="4627" width="6.7109375" style="182" customWidth="1"/>
    <col min="4628" max="4862" width="11.42578125" style="182"/>
    <col min="4863" max="4863" width="19.28515625" style="182" customWidth="1"/>
    <col min="4864" max="4883" width="6.7109375" style="182" customWidth="1"/>
    <col min="4884" max="5118" width="11.42578125" style="182"/>
    <col min="5119" max="5119" width="19.28515625" style="182" customWidth="1"/>
    <col min="5120" max="5139" width="6.7109375" style="182" customWidth="1"/>
    <col min="5140" max="5374" width="11.42578125" style="182"/>
    <col min="5375" max="5375" width="19.28515625" style="182" customWidth="1"/>
    <col min="5376" max="5395" width="6.7109375" style="182" customWidth="1"/>
    <col min="5396" max="5630" width="11.42578125" style="182"/>
    <col min="5631" max="5631" width="19.28515625" style="182" customWidth="1"/>
    <col min="5632" max="5651" width="6.7109375" style="182" customWidth="1"/>
    <col min="5652" max="5886" width="11.42578125" style="182"/>
    <col min="5887" max="5887" width="19.28515625" style="182" customWidth="1"/>
    <col min="5888" max="5907" width="6.7109375" style="182" customWidth="1"/>
    <col min="5908" max="6142" width="11.42578125" style="182"/>
    <col min="6143" max="6143" width="19.28515625" style="182" customWidth="1"/>
    <col min="6144" max="6163" width="6.7109375" style="182" customWidth="1"/>
    <col min="6164" max="6398" width="11.42578125" style="182"/>
    <col min="6399" max="6399" width="19.28515625" style="182" customWidth="1"/>
    <col min="6400" max="6419" width="6.7109375" style="182" customWidth="1"/>
    <col min="6420" max="6654" width="11.42578125" style="182"/>
    <col min="6655" max="6655" width="19.28515625" style="182" customWidth="1"/>
    <col min="6656" max="6675" width="6.7109375" style="182" customWidth="1"/>
    <col min="6676" max="6910" width="11.42578125" style="182"/>
    <col min="6911" max="6911" width="19.28515625" style="182" customWidth="1"/>
    <col min="6912" max="6931" width="6.7109375" style="182" customWidth="1"/>
    <col min="6932" max="7166" width="11.42578125" style="182"/>
    <col min="7167" max="7167" width="19.28515625" style="182" customWidth="1"/>
    <col min="7168" max="7187" width="6.7109375" style="182" customWidth="1"/>
    <col min="7188" max="7422" width="11.42578125" style="182"/>
    <col min="7423" max="7423" width="19.28515625" style="182" customWidth="1"/>
    <col min="7424" max="7443" width="6.7109375" style="182" customWidth="1"/>
    <col min="7444" max="7678" width="11.42578125" style="182"/>
    <col min="7679" max="7679" width="19.28515625" style="182" customWidth="1"/>
    <col min="7680" max="7699" width="6.7109375" style="182" customWidth="1"/>
    <col min="7700" max="7934" width="11.42578125" style="182"/>
    <col min="7935" max="7935" width="19.28515625" style="182" customWidth="1"/>
    <col min="7936" max="7955" width="6.7109375" style="182" customWidth="1"/>
    <col min="7956" max="8190" width="11.42578125" style="182"/>
    <col min="8191" max="8191" width="19.28515625" style="182" customWidth="1"/>
    <col min="8192" max="8211" width="6.7109375" style="182" customWidth="1"/>
    <col min="8212" max="8446" width="11.42578125" style="182"/>
    <col min="8447" max="8447" width="19.28515625" style="182" customWidth="1"/>
    <col min="8448" max="8467" width="6.7109375" style="182" customWidth="1"/>
    <col min="8468" max="8702" width="11.42578125" style="182"/>
    <col min="8703" max="8703" width="19.28515625" style="182" customWidth="1"/>
    <col min="8704" max="8723" width="6.7109375" style="182" customWidth="1"/>
    <col min="8724" max="8958" width="11.42578125" style="182"/>
    <col min="8959" max="8959" width="19.28515625" style="182" customWidth="1"/>
    <col min="8960" max="8979" width="6.7109375" style="182" customWidth="1"/>
    <col min="8980" max="9214" width="11.42578125" style="182"/>
    <col min="9215" max="9215" width="19.28515625" style="182" customWidth="1"/>
    <col min="9216" max="9235" width="6.7109375" style="182" customWidth="1"/>
    <col min="9236" max="9470" width="11.42578125" style="182"/>
    <col min="9471" max="9471" width="19.28515625" style="182" customWidth="1"/>
    <col min="9472" max="9491" width="6.7109375" style="182" customWidth="1"/>
    <col min="9492" max="9726" width="11.42578125" style="182"/>
    <col min="9727" max="9727" width="19.28515625" style="182" customWidth="1"/>
    <col min="9728" max="9747" width="6.7109375" style="182" customWidth="1"/>
    <col min="9748" max="9982" width="11.42578125" style="182"/>
    <col min="9983" max="9983" width="19.28515625" style="182" customWidth="1"/>
    <col min="9984" max="10003" width="6.7109375" style="182" customWidth="1"/>
    <col min="10004" max="10238" width="11.42578125" style="182"/>
    <col min="10239" max="10239" width="19.28515625" style="182" customWidth="1"/>
    <col min="10240" max="10259" width="6.7109375" style="182" customWidth="1"/>
    <col min="10260" max="10494" width="11.42578125" style="182"/>
    <col min="10495" max="10495" width="19.28515625" style="182" customWidth="1"/>
    <col min="10496" max="10515" width="6.7109375" style="182" customWidth="1"/>
    <col min="10516" max="10750" width="11.42578125" style="182"/>
    <col min="10751" max="10751" width="19.28515625" style="182" customWidth="1"/>
    <col min="10752" max="10771" width="6.7109375" style="182" customWidth="1"/>
    <col min="10772" max="11006" width="11.42578125" style="182"/>
    <col min="11007" max="11007" width="19.28515625" style="182" customWidth="1"/>
    <col min="11008" max="11027" width="6.7109375" style="182" customWidth="1"/>
    <col min="11028" max="11262" width="11.42578125" style="182"/>
    <col min="11263" max="11263" width="19.28515625" style="182" customWidth="1"/>
    <col min="11264" max="11283" width="6.7109375" style="182" customWidth="1"/>
    <col min="11284" max="11518" width="11.42578125" style="182"/>
    <col min="11519" max="11519" width="19.28515625" style="182" customWidth="1"/>
    <col min="11520" max="11539" width="6.7109375" style="182" customWidth="1"/>
    <col min="11540" max="11774" width="11.42578125" style="182"/>
    <col min="11775" max="11775" width="19.28515625" style="182" customWidth="1"/>
    <col min="11776" max="11795" width="6.7109375" style="182" customWidth="1"/>
    <col min="11796" max="12030" width="11.42578125" style="182"/>
    <col min="12031" max="12031" width="19.28515625" style="182" customWidth="1"/>
    <col min="12032" max="12051" width="6.7109375" style="182" customWidth="1"/>
    <col min="12052" max="12286" width="11.42578125" style="182"/>
    <col min="12287" max="12287" width="19.28515625" style="182" customWidth="1"/>
    <col min="12288" max="12307" width="6.7109375" style="182" customWidth="1"/>
    <col min="12308" max="12542" width="11.42578125" style="182"/>
    <col min="12543" max="12543" width="19.28515625" style="182" customWidth="1"/>
    <col min="12544" max="12563" width="6.7109375" style="182" customWidth="1"/>
    <col min="12564" max="12798" width="11.42578125" style="182"/>
    <col min="12799" max="12799" width="19.28515625" style="182" customWidth="1"/>
    <col min="12800" max="12819" width="6.7109375" style="182" customWidth="1"/>
    <col min="12820" max="13054" width="11.42578125" style="182"/>
    <col min="13055" max="13055" width="19.28515625" style="182" customWidth="1"/>
    <col min="13056" max="13075" width="6.7109375" style="182" customWidth="1"/>
    <col min="13076" max="13310" width="11.42578125" style="182"/>
    <col min="13311" max="13311" width="19.28515625" style="182" customWidth="1"/>
    <col min="13312" max="13331" width="6.7109375" style="182" customWidth="1"/>
    <col min="13332" max="13566" width="11.42578125" style="182"/>
    <col min="13567" max="13567" width="19.28515625" style="182" customWidth="1"/>
    <col min="13568" max="13587" width="6.7109375" style="182" customWidth="1"/>
    <col min="13588" max="13822" width="11.42578125" style="182"/>
    <col min="13823" max="13823" width="19.28515625" style="182" customWidth="1"/>
    <col min="13824" max="13843" width="6.7109375" style="182" customWidth="1"/>
    <col min="13844" max="14078" width="11.42578125" style="182"/>
    <col min="14079" max="14079" width="19.28515625" style="182" customWidth="1"/>
    <col min="14080" max="14099" width="6.7109375" style="182" customWidth="1"/>
    <col min="14100" max="14334" width="11.42578125" style="182"/>
    <col min="14335" max="14335" width="19.28515625" style="182" customWidth="1"/>
    <col min="14336" max="14355" width="6.7109375" style="182" customWidth="1"/>
    <col min="14356" max="14590" width="11.42578125" style="182"/>
    <col min="14591" max="14591" width="19.28515625" style="182" customWidth="1"/>
    <col min="14592" max="14611" width="6.7109375" style="182" customWidth="1"/>
    <col min="14612" max="14846" width="11.42578125" style="182"/>
    <col min="14847" max="14847" width="19.28515625" style="182" customWidth="1"/>
    <col min="14848" max="14867" width="6.7109375" style="182" customWidth="1"/>
    <col min="14868" max="15102" width="11.42578125" style="182"/>
    <col min="15103" max="15103" width="19.28515625" style="182" customWidth="1"/>
    <col min="15104" max="15123" width="6.7109375" style="182" customWidth="1"/>
    <col min="15124" max="15358" width="11.42578125" style="182"/>
    <col min="15359" max="15359" width="19.28515625" style="182" customWidth="1"/>
    <col min="15360" max="15379" width="6.7109375" style="182" customWidth="1"/>
    <col min="15380" max="15614" width="11.42578125" style="182"/>
    <col min="15615" max="15615" width="19.28515625" style="182" customWidth="1"/>
    <col min="15616" max="15635" width="6.7109375" style="182" customWidth="1"/>
    <col min="15636" max="15870" width="11.42578125" style="182"/>
    <col min="15871" max="15871" width="19.28515625" style="182" customWidth="1"/>
    <col min="15872" max="15891" width="6.7109375" style="182" customWidth="1"/>
    <col min="15892" max="16126" width="11.42578125" style="182"/>
    <col min="16127" max="16127" width="19.28515625" style="182" customWidth="1"/>
    <col min="16128" max="16147" width="6.7109375" style="182" customWidth="1"/>
    <col min="16148" max="16384" width="11.42578125" style="182"/>
  </cols>
  <sheetData>
    <row r="1" spans="1:25" ht="15" customHeight="1" x14ac:dyDescent="0.2">
      <c r="A1" s="382" t="s">
        <v>297</v>
      </c>
      <c r="B1" s="383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357"/>
      <c r="S1" s="280"/>
      <c r="V1" s="29"/>
      <c r="W1" s="326" t="s">
        <v>317</v>
      </c>
      <c r="X1" s="326"/>
    </row>
    <row r="2" spans="1:25" ht="15" customHeight="1" x14ac:dyDescent="0.2">
      <c r="A2" s="384" t="s">
        <v>9</v>
      </c>
      <c r="B2" s="385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7"/>
      <c r="Q2" s="357"/>
      <c r="R2" s="357"/>
      <c r="S2" s="280"/>
      <c r="V2" s="30"/>
      <c r="W2" s="326"/>
      <c r="X2" s="326"/>
    </row>
    <row r="3" spans="1:25" ht="15" customHeight="1" x14ac:dyDescent="0.25">
      <c r="A3" s="384" t="s">
        <v>315</v>
      </c>
      <c r="B3" s="385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280"/>
    </row>
    <row r="4" spans="1:25" ht="17.25" customHeight="1" x14ac:dyDescent="0.25">
      <c r="A4" s="384" t="s">
        <v>230</v>
      </c>
      <c r="B4" s="385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357"/>
      <c r="S4" s="280"/>
    </row>
    <row r="5" spans="1:25" ht="21.75" customHeight="1" x14ac:dyDescent="0.25">
      <c r="A5" s="384" t="s">
        <v>461</v>
      </c>
      <c r="B5" s="385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280"/>
    </row>
    <row r="6" spans="1:25" ht="15" customHeight="1" thickBot="1" x14ac:dyDescent="0.3">
      <c r="A6" s="399"/>
      <c r="B6" s="400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</row>
    <row r="7" spans="1:25" s="84" customFormat="1" ht="26.25" thickBot="1" x14ac:dyDescent="0.3">
      <c r="A7" s="401" t="s">
        <v>158</v>
      </c>
      <c r="B7" s="402">
        <v>2000</v>
      </c>
      <c r="C7" s="44">
        <v>2001</v>
      </c>
      <c r="D7" s="44">
        <v>2002</v>
      </c>
      <c r="E7" s="44">
        <v>2003</v>
      </c>
      <c r="F7" s="44">
        <v>2004</v>
      </c>
      <c r="G7" s="44">
        <v>2005</v>
      </c>
      <c r="H7" s="44">
        <v>2006</v>
      </c>
      <c r="I7" s="44">
        <v>2007</v>
      </c>
      <c r="J7" s="44">
        <v>2008</v>
      </c>
      <c r="K7" s="44">
        <v>2009</v>
      </c>
      <c r="L7" s="44">
        <v>2010</v>
      </c>
      <c r="M7" s="44">
        <v>2011</v>
      </c>
      <c r="N7" s="44">
        <v>2012</v>
      </c>
      <c r="O7" s="44">
        <v>2013</v>
      </c>
      <c r="P7" s="44">
        <v>2014</v>
      </c>
      <c r="Q7" s="44">
        <v>2015</v>
      </c>
      <c r="R7" s="44">
        <v>2016</v>
      </c>
      <c r="S7" s="44">
        <v>2017</v>
      </c>
      <c r="T7" s="44">
        <v>2018</v>
      </c>
      <c r="U7" s="44">
        <v>2019</v>
      </c>
    </row>
    <row r="8" spans="1:25" ht="15" customHeight="1" x14ac:dyDescent="0.25">
      <c r="A8" s="403"/>
      <c r="B8" s="393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</row>
    <row r="9" spans="1:25" ht="15" customHeight="1" x14ac:dyDescent="0.25">
      <c r="A9" s="404"/>
      <c r="B9" s="39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</row>
    <row r="10" spans="1:25" ht="15" customHeight="1" x14ac:dyDescent="0.2">
      <c r="A10" s="405" t="s">
        <v>19</v>
      </c>
      <c r="B10" s="406">
        <f t="shared" ref="B10:M10" si="0">SUM(B12:B14)</f>
        <v>2646</v>
      </c>
      <c r="C10" s="59">
        <f t="shared" si="0"/>
        <v>3260</v>
      </c>
      <c r="D10" s="59">
        <f t="shared" si="0"/>
        <v>3877</v>
      </c>
      <c r="E10" s="59">
        <f t="shared" si="0"/>
        <v>4121</v>
      </c>
      <c r="F10" s="59">
        <f t="shared" si="0"/>
        <v>4178</v>
      </c>
      <c r="G10" s="59">
        <f t="shared" si="0"/>
        <v>4993</v>
      </c>
      <c r="H10" s="59">
        <f t="shared" si="0"/>
        <v>5229</v>
      </c>
      <c r="I10" s="59">
        <f t="shared" si="0"/>
        <v>5194</v>
      </c>
      <c r="J10" s="59">
        <f t="shared" si="0"/>
        <v>5695</v>
      </c>
      <c r="K10" s="59">
        <f t="shared" si="0"/>
        <v>5868</v>
      </c>
      <c r="L10" s="59">
        <f t="shared" si="0"/>
        <v>5257</v>
      </c>
      <c r="M10" s="59">
        <f t="shared" si="0"/>
        <v>5712</v>
      </c>
      <c r="N10" s="59">
        <f t="shared" ref="N10:S10" si="1">SUM(N12:N14)</f>
        <v>5388</v>
      </c>
      <c r="O10" s="59">
        <f t="shared" si="1"/>
        <v>6091</v>
      </c>
      <c r="P10" s="59">
        <f t="shared" si="1"/>
        <v>7091</v>
      </c>
      <c r="Q10" s="59">
        <f t="shared" si="1"/>
        <v>8507</v>
      </c>
      <c r="R10" s="59">
        <f t="shared" si="1"/>
        <v>9699</v>
      </c>
      <c r="S10" s="59">
        <f t="shared" si="1"/>
        <v>10854</v>
      </c>
      <c r="T10" s="59">
        <f>SUM(T12:T14)</f>
        <v>13506</v>
      </c>
      <c r="U10" s="59">
        <f>SUM(U12:U14)</f>
        <v>14562</v>
      </c>
      <c r="V10" s="253"/>
      <c r="W10" s="48"/>
      <c r="X10" s="48"/>
      <c r="Y10" s="48"/>
    </row>
    <row r="11" spans="1:25" ht="15" customHeight="1" x14ac:dyDescent="0.25">
      <c r="A11" s="404"/>
      <c r="B11" s="407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</row>
    <row r="12" spans="1:25" ht="15" customHeight="1" x14ac:dyDescent="0.25">
      <c r="A12" s="390" t="s">
        <v>159</v>
      </c>
      <c r="B12" s="407">
        <v>989</v>
      </c>
      <c r="C12" s="48">
        <v>1160</v>
      </c>
      <c r="D12" s="48">
        <v>1171</v>
      </c>
      <c r="E12" s="48">
        <v>1268</v>
      </c>
      <c r="F12" s="48">
        <v>1169</v>
      </c>
      <c r="G12" s="48">
        <v>1082</v>
      </c>
      <c r="H12" s="48">
        <v>1314</v>
      </c>
      <c r="I12" s="48">
        <v>1231</v>
      </c>
      <c r="J12" s="48">
        <v>1279</v>
      </c>
      <c r="K12" s="48">
        <v>1262</v>
      </c>
      <c r="L12" s="48">
        <v>981</v>
      </c>
      <c r="M12" s="48">
        <v>1125</v>
      </c>
      <c r="N12" s="48">
        <v>1066</v>
      </c>
      <c r="O12" s="48">
        <v>1125</v>
      </c>
      <c r="P12" s="48">
        <v>1424</v>
      </c>
      <c r="Q12" s="48">
        <v>1766</v>
      </c>
      <c r="R12" s="48">
        <v>2238</v>
      </c>
      <c r="S12" s="48">
        <v>2398</v>
      </c>
      <c r="T12" s="48">
        <v>2912</v>
      </c>
      <c r="U12" s="48">
        <v>3167</v>
      </c>
    </row>
    <row r="13" spans="1:25" ht="15" customHeight="1" x14ac:dyDescent="0.25">
      <c r="A13" s="390" t="s">
        <v>160</v>
      </c>
      <c r="B13" s="407">
        <v>354</v>
      </c>
      <c r="C13" s="48">
        <v>449</v>
      </c>
      <c r="D13" s="48">
        <v>540</v>
      </c>
      <c r="E13" s="48">
        <v>571</v>
      </c>
      <c r="F13" s="48">
        <v>568</v>
      </c>
      <c r="G13" s="48">
        <v>936</v>
      </c>
      <c r="H13" s="48">
        <v>889</v>
      </c>
      <c r="I13" s="48">
        <v>758</v>
      </c>
      <c r="J13" s="48">
        <v>667</v>
      </c>
      <c r="K13" s="48">
        <v>687</v>
      </c>
      <c r="L13" s="48">
        <v>475</v>
      </c>
      <c r="M13" s="48">
        <v>419</v>
      </c>
      <c r="N13" s="48">
        <v>628</v>
      </c>
      <c r="O13" s="48">
        <v>492</v>
      </c>
      <c r="P13" s="48">
        <v>472</v>
      </c>
      <c r="Q13" s="48">
        <v>521</v>
      </c>
      <c r="R13" s="48">
        <v>515</v>
      </c>
      <c r="S13" s="48">
        <v>534</v>
      </c>
      <c r="T13" s="48">
        <v>769</v>
      </c>
      <c r="U13" s="48">
        <v>893</v>
      </c>
    </row>
    <row r="14" spans="1:25" ht="15" customHeight="1" x14ac:dyDescent="0.25">
      <c r="A14" s="390" t="s">
        <v>161</v>
      </c>
      <c r="B14" s="407">
        <v>1303</v>
      </c>
      <c r="C14" s="48">
        <v>1651</v>
      </c>
      <c r="D14" s="48">
        <v>2166</v>
      </c>
      <c r="E14" s="48">
        <v>2282</v>
      </c>
      <c r="F14" s="48">
        <v>2441</v>
      </c>
      <c r="G14" s="48">
        <v>2975</v>
      </c>
      <c r="H14" s="48">
        <v>3026</v>
      </c>
      <c r="I14" s="48">
        <v>3205</v>
      </c>
      <c r="J14" s="48">
        <v>3749</v>
      </c>
      <c r="K14" s="48">
        <v>3919</v>
      </c>
      <c r="L14" s="48">
        <v>3801</v>
      </c>
      <c r="M14" s="48">
        <v>4168</v>
      </c>
      <c r="N14" s="48">
        <v>3694</v>
      </c>
      <c r="O14" s="48">
        <v>4474</v>
      </c>
      <c r="P14" s="48">
        <v>5195</v>
      </c>
      <c r="Q14" s="48">
        <v>6220</v>
      </c>
      <c r="R14" s="48">
        <v>6946</v>
      </c>
      <c r="S14" s="48">
        <v>7922</v>
      </c>
      <c r="T14" s="48">
        <v>9825</v>
      </c>
      <c r="U14" s="48">
        <v>10502</v>
      </c>
    </row>
    <row r="15" spans="1:25" ht="15" customHeight="1" thickBot="1" x14ac:dyDescent="0.3">
      <c r="A15" s="408"/>
      <c r="B15" s="409" t="s">
        <v>162</v>
      </c>
      <c r="C15" s="46" t="s">
        <v>162</v>
      </c>
      <c r="D15" s="46" t="s">
        <v>162</v>
      </c>
      <c r="E15" s="46" t="s">
        <v>162</v>
      </c>
      <c r="F15" s="46" t="s">
        <v>162</v>
      </c>
      <c r="G15" s="46" t="s">
        <v>162</v>
      </c>
      <c r="H15" s="46" t="s">
        <v>162</v>
      </c>
      <c r="I15" s="46" t="s">
        <v>162</v>
      </c>
      <c r="J15" s="46" t="s">
        <v>162</v>
      </c>
      <c r="K15" s="46" t="s">
        <v>162</v>
      </c>
      <c r="L15" s="46" t="s">
        <v>162</v>
      </c>
      <c r="M15" s="46" t="s">
        <v>162</v>
      </c>
      <c r="N15" s="46" t="s">
        <v>162</v>
      </c>
      <c r="O15" s="46" t="s">
        <v>162</v>
      </c>
      <c r="P15" s="46" t="s">
        <v>162</v>
      </c>
      <c r="Q15" s="46" t="s">
        <v>162</v>
      </c>
      <c r="R15" s="46"/>
      <c r="S15" s="46"/>
      <c r="T15" s="46"/>
      <c r="U15" s="46"/>
    </row>
    <row r="16" spans="1:25" ht="15" customHeight="1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1" ht="15" customHeight="1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</row>
    <row r="18" spans="1:21" ht="15" customHeight="1" x14ac:dyDescent="0.25">
      <c r="A18" s="47" t="s">
        <v>19</v>
      </c>
      <c r="B18" s="215">
        <f t="shared" ref="B18:P18" si="2">SUM(B20:B22)</f>
        <v>100</v>
      </c>
      <c r="C18" s="215">
        <f t="shared" si="2"/>
        <v>100</v>
      </c>
      <c r="D18" s="215">
        <f t="shared" si="2"/>
        <v>100</v>
      </c>
      <c r="E18" s="215">
        <f t="shared" si="2"/>
        <v>100</v>
      </c>
      <c r="F18" s="215">
        <f t="shared" si="2"/>
        <v>100</v>
      </c>
      <c r="G18" s="215">
        <f t="shared" si="2"/>
        <v>100</v>
      </c>
      <c r="H18" s="215">
        <f t="shared" si="2"/>
        <v>100</v>
      </c>
      <c r="I18" s="215">
        <f t="shared" si="2"/>
        <v>100</v>
      </c>
      <c r="J18" s="215">
        <f t="shared" si="2"/>
        <v>100</v>
      </c>
      <c r="K18" s="215">
        <f t="shared" si="2"/>
        <v>100</v>
      </c>
      <c r="L18" s="215">
        <f t="shared" si="2"/>
        <v>100</v>
      </c>
      <c r="M18" s="215">
        <f t="shared" si="2"/>
        <v>99.999999999999986</v>
      </c>
      <c r="N18" s="215">
        <f t="shared" si="2"/>
        <v>100</v>
      </c>
      <c r="O18" s="215">
        <f t="shared" si="2"/>
        <v>100</v>
      </c>
      <c r="P18" s="215">
        <f t="shared" si="2"/>
        <v>100</v>
      </c>
      <c r="Q18" s="215">
        <f>SUM(Q20:Q22)</f>
        <v>100</v>
      </c>
      <c r="R18" s="215">
        <f>SUM(R20:R22)</f>
        <v>100</v>
      </c>
      <c r="S18" s="215">
        <f>SUM(S20:S22)</f>
        <v>100</v>
      </c>
      <c r="T18" s="215">
        <f>SUM(T20:T22)</f>
        <v>100</v>
      </c>
      <c r="U18" s="215">
        <f>SUM(U20:U22)</f>
        <v>100</v>
      </c>
    </row>
    <row r="19" spans="1:21" ht="15" customHeight="1" x14ac:dyDescent="0.25">
      <c r="A19" s="46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</row>
    <row r="20" spans="1:21" ht="15" customHeight="1" x14ac:dyDescent="0.25">
      <c r="A20" s="52" t="s">
        <v>159</v>
      </c>
      <c r="B20" s="213">
        <f>+B12/$B$10*100</f>
        <v>37.377173091458801</v>
      </c>
      <c r="C20" s="213">
        <f>+C12/$C$10*100</f>
        <v>35.582822085889568</v>
      </c>
      <c r="D20" s="213">
        <f t="shared" ref="D20:O20" si="3">+D12/D10*100</f>
        <v>30.203765798297656</v>
      </c>
      <c r="E20" s="213">
        <f t="shared" si="3"/>
        <v>30.76923076923077</v>
      </c>
      <c r="F20" s="213">
        <f t="shared" si="3"/>
        <v>27.979894686452848</v>
      </c>
      <c r="G20" s="213">
        <f t="shared" si="3"/>
        <v>21.67033847386341</v>
      </c>
      <c r="H20" s="213">
        <f t="shared" si="3"/>
        <v>25.129087779690192</v>
      </c>
      <c r="I20" s="213">
        <f t="shared" si="3"/>
        <v>23.700423565652677</v>
      </c>
      <c r="J20" s="213">
        <f t="shared" si="3"/>
        <v>22.458296751536437</v>
      </c>
      <c r="K20" s="213">
        <f t="shared" si="3"/>
        <v>21.506475800954327</v>
      </c>
      <c r="L20" s="213">
        <f t="shared" si="3"/>
        <v>18.660833174814535</v>
      </c>
      <c r="M20" s="213">
        <f t="shared" si="3"/>
        <v>19.695378151260503</v>
      </c>
      <c r="N20" s="213">
        <f t="shared" si="3"/>
        <v>19.784706755753525</v>
      </c>
      <c r="O20" s="213">
        <f t="shared" si="3"/>
        <v>18.469873583976359</v>
      </c>
      <c r="P20" s="213">
        <f t="shared" ref="P20:U20" si="4">+P12/P10*100</f>
        <v>20.081793823156112</v>
      </c>
      <c r="Q20" s="213">
        <f t="shared" si="4"/>
        <v>20.759374632655462</v>
      </c>
      <c r="R20" s="213">
        <f t="shared" si="4"/>
        <v>23.074543767398701</v>
      </c>
      <c r="S20" s="213">
        <f t="shared" si="4"/>
        <v>22.093237516123089</v>
      </c>
      <c r="T20" s="213">
        <f t="shared" si="4"/>
        <v>21.560787798015696</v>
      </c>
      <c r="U20" s="213">
        <f t="shared" si="4"/>
        <v>21.748386210685343</v>
      </c>
    </row>
    <row r="21" spans="1:21" ht="15" customHeight="1" x14ac:dyDescent="0.25">
      <c r="A21" s="52" t="s">
        <v>160</v>
      </c>
      <c r="B21" s="213">
        <f>+B13/$B$10*100</f>
        <v>13.378684807256235</v>
      </c>
      <c r="C21" s="213">
        <f>+C13/$C$10*100</f>
        <v>13.773006134969327</v>
      </c>
      <c r="D21" s="213">
        <f t="shared" ref="D21:O21" si="5">+D13/D10*100</f>
        <v>13.928295073510446</v>
      </c>
      <c r="E21" s="213">
        <f t="shared" si="5"/>
        <v>13.855860228099976</v>
      </c>
      <c r="F21" s="213">
        <f t="shared" si="5"/>
        <v>13.595021541407373</v>
      </c>
      <c r="G21" s="213">
        <f t="shared" si="5"/>
        <v>18.746244742639696</v>
      </c>
      <c r="H21" s="213">
        <f t="shared" si="5"/>
        <v>17.001338688085678</v>
      </c>
      <c r="I21" s="213">
        <f t="shared" si="5"/>
        <v>14.593762033115132</v>
      </c>
      <c r="J21" s="213">
        <f t="shared" si="5"/>
        <v>11.712028094820019</v>
      </c>
      <c r="K21" s="213">
        <f t="shared" si="5"/>
        <v>11.707566462167689</v>
      </c>
      <c r="L21" s="213">
        <f t="shared" si="5"/>
        <v>9.0355716187939894</v>
      </c>
      <c r="M21" s="213">
        <f t="shared" si="5"/>
        <v>7.3354341736694684</v>
      </c>
      <c r="N21" s="213">
        <f t="shared" si="5"/>
        <v>11.655530809205644</v>
      </c>
      <c r="O21" s="213">
        <f t="shared" si="5"/>
        <v>8.077491380725661</v>
      </c>
      <c r="P21" s="213">
        <f t="shared" ref="P21:U21" si="6">+P13/P10*100</f>
        <v>6.656324918911297</v>
      </c>
      <c r="Q21" s="213">
        <f t="shared" si="6"/>
        <v>6.1243681673915598</v>
      </c>
      <c r="R21" s="213">
        <f t="shared" si="6"/>
        <v>5.3098257552324979</v>
      </c>
      <c r="S21" s="213">
        <f t="shared" si="6"/>
        <v>4.9198452183526804</v>
      </c>
      <c r="T21" s="213">
        <f t="shared" si="6"/>
        <v>5.6937657337479637</v>
      </c>
      <c r="U21" s="213">
        <f t="shared" si="6"/>
        <v>6.132399395687405</v>
      </c>
    </row>
    <row r="22" spans="1:21" ht="15" customHeight="1" thickBot="1" x14ac:dyDescent="0.3">
      <c r="A22" s="43" t="s">
        <v>161</v>
      </c>
      <c r="B22" s="57">
        <f>+B14/$B$10*100</f>
        <v>49.244142101284957</v>
      </c>
      <c r="C22" s="57">
        <f>+C14/$C$10*100</f>
        <v>50.644171779141104</v>
      </c>
      <c r="D22" s="57">
        <f t="shared" ref="D22:O22" si="7">+D14/D10*100</f>
        <v>55.8679391281919</v>
      </c>
      <c r="E22" s="57">
        <f t="shared" si="7"/>
        <v>55.374909002669256</v>
      </c>
      <c r="F22" s="57">
        <f t="shared" si="7"/>
        <v>58.425083772139786</v>
      </c>
      <c r="G22" s="57">
        <f t="shared" si="7"/>
        <v>59.583416783496901</v>
      </c>
      <c r="H22" s="57">
        <f t="shared" si="7"/>
        <v>57.869573532224138</v>
      </c>
      <c r="I22" s="57">
        <f t="shared" si="7"/>
        <v>61.705814401232196</v>
      </c>
      <c r="J22" s="57">
        <f t="shared" si="7"/>
        <v>65.829675153643549</v>
      </c>
      <c r="K22" s="57">
        <f t="shared" si="7"/>
        <v>66.78595773687799</v>
      </c>
      <c r="L22" s="57">
        <f t="shared" si="7"/>
        <v>72.303595206391478</v>
      </c>
      <c r="M22" s="57">
        <f t="shared" si="7"/>
        <v>72.969187675070017</v>
      </c>
      <c r="N22" s="57">
        <f t="shared" si="7"/>
        <v>68.559762435040824</v>
      </c>
      <c r="O22" s="57">
        <f t="shared" si="7"/>
        <v>73.452635035297973</v>
      </c>
      <c r="P22" s="57">
        <f t="shared" ref="P22:U22" si="8">+P14/P10*100</f>
        <v>73.261881257932586</v>
      </c>
      <c r="Q22" s="57">
        <f t="shared" si="8"/>
        <v>73.116257199952983</v>
      </c>
      <c r="R22" s="57">
        <f t="shared" si="8"/>
        <v>71.615630477368796</v>
      </c>
      <c r="S22" s="57">
        <f t="shared" si="8"/>
        <v>72.986917265524227</v>
      </c>
      <c r="T22" s="57">
        <f t="shared" si="8"/>
        <v>72.745446468236338</v>
      </c>
      <c r="U22" s="57">
        <f t="shared" si="8"/>
        <v>72.119214393627246</v>
      </c>
    </row>
    <row r="23" spans="1:21" ht="15" customHeight="1" x14ac:dyDescent="0.25">
      <c r="A23" s="329" t="s">
        <v>224</v>
      </c>
      <c r="B23" s="329"/>
      <c r="C23" s="329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  <c r="Q23" s="329"/>
      <c r="R23" s="329"/>
      <c r="S23" s="279"/>
    </row>
    <row r="24" spans="1:21" ht="15" customHeight="1" x14ac:dyDescent="0.25">
      <c r="A24" s="204"/>
    </row>
    <row r="84" spans="4:4" ht="15" customHeight="1" thickBot="1" x14ac:dyDescent="0.3">
      <c r="D84" s="363"/>
    </row>
  </sheetData>
  <mergeCells count="7">
    <mergeCell ref="A5:R5"/>
    <mergeCell ref="A23:R23"/>
    <mergeCell ref="W1:X2"/>
    <mergeCell ref="A1:R1"/>
    <mergeCell ref="A2:R2"/>
    <mergeCell ref="A3:R3"/>
    <mergeCell ref="A4:R4"/>
  </mergeCells>
  <hyperlinks>
    <hyperlink ref="W1" r:id="rId1" location="INDICE!A1"/>
    <hyperlink ref="W1:X2" location="INDICE!A1" display="INDICE"/>
  </hyperlinks>
  <printOptions horizontalCentered="1"/>
  <pageMargins left="0.78740157480314965" right="0.78740157480314965" top="0.82677165354330717" bottom="0.98425196850393704" header="0.47244094488188981" footer="0.51181102362204722"/>
  <pageSetup scale="77" orientation="landscape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Q84"/>
  <sheetViews>
    <sheetView showGridLines="0" zoomScaleNormal="100" zoomScaleSheetLayoutView="100" workbookViewId="0">
      <selection activeCell="W45" sqref="W45:X46"/>
    </sheetView>
  </sheetViews>
  <sheetFormatPr baseColWidth="10" defaultColWidth="11" defaultRowHeight="12.75" x14ac:dyDescent="0.25"/>
  <cols>
    <col min="1" max="1" width="37.28515625" style="42" bestFit="1" customWidth="1"/>
    <col min="2" max="12" width="6.7109375" style="46" customWidth="1"/>
    <col min="13" max="14" width="6.42578125" style="46" bestFit="1" customWidth="1"/>
    <col min="15" max="15" width="8.85546875" style="46" customWidth="1"/>
    <col min="16" max="16" width="12.5703125" style="46" customWidth="1"/>
    <col min="17" max="258" width="11" style="46"/>
    <col min="259" max="259" width="45.7109375" style="46" customWidth="1"/>
    <col min="260" max="268" width="7.5703125" style="46" customWidth="1"/>
    <col min="269" max="514" width="11" style="46"/>
    <col min="515" max="515" width="45.7109375" style="46" customWidth="1"/>
    <col min="516" max="524" width="7.5703125" style="46" customWidth="1"/>
    <col min="525" max="770" width="11" style="46"/>
    <col min="771" max="771" width="45.7109375" style="46" customWidth="1"/>
    <col min="772" max="780" width="7.5703125" style="46" customWidth="1"/>
    <col min="781" max="1026" width="11" style="46"/>
    <col min="1027" max="1027" width="45.7109375" style="46" customWidth="1"/>
    <col min="1028" max="1036" width="7.5703125" style="46" customWidth="1"/>
    <col min="1037" max="1282" width="11" style="46"/>
    <col min="1283" max="1283" width="45.7109375" style="46" customWidth="1"/>
    <col min="1284" max="1292" width="7.5703125" style="46" customWidth="1"/>
    <col min="1293" max="1538" width="11" style="46"/>
    <col min="1539" max="1539" width="45.7109375" style="46" customWidth="1"/>
    <col min="1540" max="1548" width="7.5703125" style="46" customWidth="1"/>
    <col min="1549" max="1794" width="11" style="46"/>
    <col min="1795" max="1795" width="45.7109375" style="46" customWidth="1"/>
    <col min="1796" max="1804" width="7.5703125" style="46" customWidth="1"/>
    <col min="1805" max="2050" width="11" style="46"/>
    <col min="2051" max="2051" width="45.7109375" style="46" customWidth="1"/>
    <col min="2052" max="2060" width="7.5703125" style="46" customWidth="1"/>
    <col min="2061" max="2306" width="11" style="46"/>
    <col min="2307" max="2307" width="45.7109375" style="46" customWidth="1"/>
    <col min="2308" max="2316" width="7.5703125" style="46" customWidth="1"/>
    <col min="2317" max="2562" width="11" style="46"/>
    <col min="2563" max="2563" width="45.7109375" style="46" customWidth="1"/>
    <col min="2564" max="2572" width="7.5703125" style="46" customWidth="1"/>
    <col min="2573" max="2818" width="11" style="46"/>
    <col min="2819" max="2819" width="45.7109375" style="46" customWidth="1"/>
    <col min="2820" max="2828" width="7.5703125" style="46" customWidth="1"/>
    <col min="2829" max="3074" width="11" style="46"/>
    <col min="3075" max="3075" width="45.7109375" style="46" customWidth="1"/>
    <col min="3076" max="3084" width="7.5703125" style="46" customWidth="1"/>
    <col min="3085" max="3330" width="11" style="46"/>
    <col min="3331" max="3331" width="45.7109375" style="46" customWidth="1"/>
    <col min="3332" max="3340" width="7.5703125" style="46" customWidth="1"/>
    <col min="3341" max="3586" width="11" style="46"/>
    <col min="3587" max="3587" width="45.7109375" style="46" customWidth="1"/>
    <col min="3588" max="3596" width="7.5703125" style="46" customWidth="1"/>
    <col min="3597" max="3842" width="11" style="46"/>
    <col min="3843" max="3843" width="45.7109375" style="46" customWidth="1"/>
    <col min="3844" max="3852" width="7.5703125" style="46" customWidth="1"/>
    <col min="3853" max="4098" width="11" style="46"/>
    <col min="4099" max="4099" width="45.7109375" style="46" customWidth="1"/>
    <col min="4100" max="4108" width="7.5703125" style="46" customWidth="1"/>
    <col min="4109" max="4354" width="11" style="46"/>
    <col min="4355" max="4355" width="45.7109375" style="46" customWidth="1"/>
    <col min="4356" max="4364" width="7.5703125" style="46" customWidth="1"/>
    <col min="4365" max="4610" width="11" style="46"/>
    <col min="4611" max="4611" width="45.7109375" style="46" customWidth="1"/>
    <col min="4612" max="4620" width="7.5703125" style="46" customWidth="1"/>
    <col min="4621" max="4866" width="11" style="46"/>
    <col min="4867" max="4867" width="45.7109375" style="46" customWidth="1"/>
    <col min="4868" max="4876" width="7.5703125" style="46" customWidth="1"/>
    <col min="4877" max="5122" width="11" style="46"/>
    <col min="5123" max="5123" width="45.7109375" style="46" customWidth="1"/>
    <col min="5124" max="5132" width="7.5703125" style="46" customWidth="1"/>
    <col min="5133" max="5378" width="11" style="46"/>
    <col min="5379" max="5379" width="45.7109375" style="46" customWidth="1"/>
    <col min="5380" max="5388" width="7.5703125" style="46" customWidth="1"/>
    <col min="5389" max="5634" width="11" style="46"/>
    <col min="5635" max="5635" width="45.7109375" style="46" customWidth="1"/>
    <col min="5636" max="5644" width="7.5703125" style="46" customWidth="1"/>
    <col min="5645" max="5890" width="11" style="46"/>
    <col min="5891" max="5891" width="45.7109375" style="46" customWidth="1"/>
    <col min="5892" max="5900" width="7.5703125" style="46" customWidth="1"/>
    <col min="5901" max="6146" width="11" style="46"/>
    <col min="6147" max="6147" width="45.7109375" style="46" customWidth="1"/>
    <col min="6148" max="6156" width="7.5703125" style="46" customWidth="1"/>
    <col min="6157" max="6402" width="11" style="46"/>
    <col min="6403" max="6403" width="45.7109375" style="46" customWidth="1"/>
    <col min="6404" max="6412" width="7.5703125" style="46" customWidth="1"/>
    <col min="6413" max="6658" width="11" style="46"/>
    <col min="6659" max="6659" width="45.7109375" style="46" customWidth="1"/>
    <col min="6660" max="6668" width="7.5703125" style="46" customWidth="1"/>
    <col min="6669" max="6914" width="11" style="46"/>
    <col min="6915" max="6915" width="45.7109375" style="46" customWidth="1"/>
    <col min="6916" max="6924" width="7.5703125" style="46" customWidth="1"/>
    <col min="6925" max="7170" width="11" style="46"/>
    <col min="7171" max="7171" width="45.7109375" style="46" customWidth="1"/>
    <col min="7172" max="7180" width="7.5703125" style="46" customWidth="1"/>
    <col min="7181" max="7426" width="11" style="46"/>
    <col min="7427" max="7427" width="45.7109375" style="46" customWidth="1"/>
    <col min="7428" max="7436" width="7.5703125" style="46" customWidth="1"/>
    <col min="7437" max="7682" width="11" style="46"/>
    <col min="7683" max="7683" width="45.7109375" style="46" customWidth="1"/>
    <col min="7684" max="7692" width="7.5703125" style="46" customWidth="1"/>
    <col min="7693" max="7938" width="11" style="46"/>
    <col min="7939" max="7939" width="45.7109375" style="46" customWidth="1"/>
    <col min="7940" max="7948" width="7.5703125" style="46" customWidth="1"/>
    <col min="7949" max="8194" width="11" style="46"/>
    <col min="8195" max="8195" width="45.7109375" style="46" customWidth="1"/>
    <col min="8196" max="8204" width="7.5703125" style="46" customWidth="1"/>
    <col min="8205" max="8450" width="11" style="46"/>
    <col min="8451" max="8451" width="45.7109375" style="46" customWidth="1"/>
    <col min="8452" max="8460" width="7.5703125" style="46" customWidth="1"/>
    <col min="8461" max="8706" width="11" style="46"/>
    <col min="8707" max="8707" width="45.7109375" style="46" customWidth="1"/>
    <col min="8708" max="8716" width="7.5703125" style="46" customWidth="1"/>
    <col min="8717" max="8962" width="11" style="46"/>
    <col min="8963" max="8963" width="45.7109375" style="46" customWidth="1"/>
    <col min="8964" max="8972" width="7.5703125" style="46" customWidth="1"/>
    <col min="8973" max="9218" width="11" style="46"/>
    <col min="9219" max="9219" width="45.7109375" style="46" customWidth="1"/>
    <col min="9220" max="9228" width="7.5703125" style="46" customWidth="1"/>
    <col min="9229" max="9474" width="11" style="46"/>
    <col min="9475" max="9475" width="45.7109375" style="46" customWidth="1"/>
    <col min="9476" max="9484" width="7.5703125" style="46" customWidth="1"/>
    <col min="9485" max="9730" width="11" style="46"/>
    <col min="9731" max="9731" width="45.7109375" style="46" customWidth="1"/>
    <col min="9732" max="9740" width="7.5703125" style="46" customWidth="1"/>
    <col min="9741" max="9986" width="11" style="46"/>
    <col min="9987" max="9987" width="45.7109375" style="46" customWidth="1"/>
    <col min="9988" max="9996" width="7.5703125" style="46" customWidth="1"/>
    <col min="9997" max="10242" width="11" style="46"/>
    <col min="10243" max="10243" width="45.7109375" style="46" customWidth="1"/>
    <col min="10244" max="10252" width="7.5703125" style="46" customWidth="1"/>
    <col min="10253" max="10498" width="11" style="46"/>
    <col min="10499" max="10499" width="45.7109375" style="46" customWidth="1"/>
    <col min="10500" max="10508" width="7.5703125" style="46" customWidth="1"/>
    <col min="10509" max="10754" width="11" style="46"/>
    <col min="10755" max="10755" width="45.7109375" style="46" customWidth="1"/>
    <col min="10756" max="10764" width="7.5703125" style="46" customWidth="1"/>
    <col min="10765" max="11010" width="11" style="46"/>
    <col min="11011" max="11011" width="45.7109375" style="46" customWidth="1"/>
    <col min="11012" max="11020" width="7.5703125" style="46" customWidth="1"/>
    <col min="11021" max="11266" width="11" style="46"/>
    <col min="11267" max="11267" width="45.7109375" style="46" customWidth="1"/>
    <col min="11268" max="11276" width="7.5703125" style="46" customWidth="1"/>
    <col min="11277" max="11522" width="11" style="46"/>
    <col min="11523" max="11523" width="45.7109375" style="46" customWidth="1"/>
    <col min="11524" max="11532" width="7.5703125" style="46" customWidth="1"/>
    <col min="11533" max="11778" width="11" style="46"/>
    <col min="11779" max="11779" width="45.7109375" style="46" customWidth="1"/>
    <col min="11780" max="11788" width="7.5703125" style="46" customWidth="1"/>
    <col min="11789" max="12034" width="11" style="46"/>
    <col min="12035" max="12035" width="45.7109375" style="46" customWidth="1"/>
    <col min="12036" max="12044" width="7.5703125" style="46" customWidth="1"/>
    <col min="12045" max="12290" width="11" style="46"/>
    <col min="12291" max="12291" width="45.7109375" style="46" customWidth="1"/>
    <col min="12292" max="12300" width="7.5703125" style="46" customWidth="1"/>
    <col min="12301" max="12546" width="11" style="46"/>
    <col min="12547" max="12547" width="45.7109375" style="46" customWidth="1"/>
    <col min="12548" max="12556" width="7.5703125" style="46" customWidth="1"/>
    <col min="12557" max="12802" width="11" style="46"/>
    <col min="12803" max="12803" width="45.7109375" style="46" customWidth="1"/>
    <col min="12804" max="12812" width="7.5703125" style="46" customWidth="1"/>
    <col min="12813" max="13058" width="11" style="46"/>
    <col min="13059" max="13059" width="45.7109375" style="46" customWidth="1"/>
    <col min="13060" max="13068" width="7.5703125" style="46" customWidth="1"/>
    <col min="13069" max="13314" width="11" style="46"/>
    <col min="13315" max="13315" width="45.7109375" style="46" customWidth="1"/>
    <col min="13316" max="13324" width="7.5703125" style="46" customWidth="1"/>
    <col min="13325" max="13570" width="11" style="46"/>
    <col min="13571" max="13571" width="45.7109375" style="46" customWidth="1"/>
    <col min="13572" max="13580" width="7.5703125" style="46" customWidth="1"/>
    <col min="13581" max="13826" width="11" style="46"/>
    <col min="13827" max="13827" width="45.7109375" style="46" customWidth="1"/>
    <col min="13828" max="13836" width="7.5703125" style="46" customWidth="1"/>
    <col min="13837" max="14082" width="11" style="46"/>
    <col min="14083" max="14083" width="45.7109375" style="46" customWidth="1"/>
    <col min="14084" max="14092" width="7.5703125" style="46" customWidth="1"/>
    <col min="14093" max="14338" width="11" style="46"/>
    <col min="14339" max="14339" width="45.7109375" style="46" customWidth="1"/>
    <col min="14340" max="14348" width="7.5703125" style="46" customWidth="1"/>
    <col min="14349" max="14594" width="11" style="46"/>
    <col min="14595" max="14595" width="45.7109375" style="46" customWidth="1"/>
    <col min="14596" max="14604" width="7.5703125" style="46" customWidth="1"/>
    <col min="14605" max="14850" width="11" style="46"/>
    <col min="14851" max="14851" width="45.7109375" style="46" customWidth="1"/>
    <col min="14852" max="14860" width="7.5703125" style="46" customWidth="1"/>
    <col min="14861" max="15106" width="11" style="46"/>
    <col min="15107" max="15107" width="45.7109375" style="46" customWidth="1"/>
    <col min="15108" max="15116" width="7.5703125" style="46" customWidth="1"/>
    <col min="15117" max="15362" width="11" style="46"/>
    <col min="15363" max="15363" width="45.7109375" style="46" customWidth="1"/>
    <col min="15364" max="15372" width="7.5703125" style="46" customWidth="1"/>
    <col min="15373" max="15618" width="11" style="46"/>
    <col min="15619" max="15619" width="45.7109375" style="46" customWidth="1"/>
    <col min="15620" max="15628" width="7.5703125" style="46" customWidth="1"/>
    <col min="15629" max="15874" width="11" style="46"/>
    <col min="15875" max="15875" width="45.7109375" style="46" customWidth="1"/>
    <col min="15876" max="15884" width="7.5703125" style="46" customWidth="1"/>
    <col min="15885" max="16130" width="11" style="46"/>
    <col min="16131" max="16131" width="45.7109375" style="46" customWidth="1"/>
    <col min="16132" max="16140" width="7.5703125" style="46" customWidth="1"/>
    <col min="16141" max="16384" width="11" style="46"/>
  </cols>
  <sheetData>
    <row r="1" spans="1:17" s="182" customFormat="1" ht="14.25" customHeight="1" x14ac:dyDescent="0.2">
      <c r="A1" s="382" t="s">
        <v>298</v>
      </c>
      <c r="B1" s="383"/>
      <c r="C1" s="357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13"/>
      <c r="O1" s="29"/>
      <c r="P1" s="326" t="s">
        <v>317</v>
      </c>
      <c r="Q1" s="326"/>
    </row>
    <row r="2" spans="1:17" s="182" customFormat="1" ht="14.25" customHeight="1" x14ac:dyDescent="0.2">
      <c r="A2" s="384" t="s">
        <v>163</v>
      </c>
      <c r="B2" s="385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7"/>
      <c r="N2" s="313"/>
      <c r="O2" s="30"/>
      <c r="P2" s="326"/>
      <c r="Q2" s="326"/>
    </row>
    <row r="3" spans="1:17" s="182" customFormat="1" ht="14.25" x14ac:dyDescent="0.25">
      <c r="A3" s="384" t="s">
        <v>230</v>
      </c>
      <c r="B3" s="385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13"/>
    </row>
    <row r="4" spans="1:17" s="182" customFormat="1" ht="17.25" customHeight="1" x14ac:dyDescent="0.25">
      <c r="A4" s="384" t="s">
        <v>477</v>
      </c>
      <c r="B4" s="385"/>
      <c r="C4" s="357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13"/>
    </row>
    <row r="5" spans="1:17" s="182" customFormat="1" ht="21.75" customHeight="1" thickBot="1" x14ac:dyDescent="0.3">
      <c r="A5" s="386"/>
      <c r="B5" s="387"/>
      <c r="C5" s="183"/>
      <c r="D5" s="183"/>
      <c r="E5" s="183"/>
      <c r="F5" s="183"/>
      <c r="G5" s="183"/>
      <c r="H5" s="183"/>
      <c r="I5" s="183"/>
      <c r="J5" s="183"/>
      <c r="K5" s="183"/>
      <c r="L5" s="183"/>
    </row>
    <row r="6" spans="1:17" ht="18.75" customHeight="1" thickBot="1" x14ac:dyDescent="0.3">
      <c r="A6" s="388" t="s">
        <v>423</v>
      </c>
      <c r="B6" s="389">
        <v>2007</v>
      </c>
      <c r="C6" s="184">
        <v>2008</v>
      </c>
      <c r="D6" s="184">
        <v>2009</v>
      </c>
      <c r="E6" s="184">
        <v>2010</v>
      </c>
      <c r="F6" s="184">
        <v>2011</v>
      </c>
      <c r="G6" s="184">
        <v>2012</v>
      </c>
      <c r="H6" s="184">
        <v>2013</v>
      </c>
      <c r="I6" s="184">
        <v>2014</v>
      </c>
      <c r="J6" s="184">
        <v>2015</v>
      </c>
      <c r="K6" s="184">
        <v>2016</v>
      </c>
      <c r="L6" s="184">
        <v>2017</v>
      </c>
      <c r="M6" s="299">
        <v>2018</v>
      </c>
      <c r="N6" s="299">
        <v>2019</v>
      </c>
    </row>
    <row r="7" spans="1:17" x14ac:dyDescent="0.25">
      <c r="A7" s="390" t="s">
        <v>19</v>
      </c>
      <c r="B7" s="391">
        <f t="shared" ref="B7:I7" si="0">SUM(B9:B73)</f>
        <v>5172</v>
      </c>
      <c r="C7" s="185">
        <f t="shared" si="0"/>
        <v>5695</v>
      </c>
      <c r="D7" s="185">
        <f t="shared" si="0"/>
        <v>5848</v>
      </c>
      <c r="E7" s="185">
        <f t="shared" si="0"/>
        <v>5257</v>
      </c>
      <c r="F7" s="185">
        <f t="shared" si="0"/>
        <v>5712</v>
      </c>
      <c r="G7" s="185">
        <f t="shared" si="0"/>
        <v>5388</v>
      </c>
      <c r="H7" s="185">
        <f t="shared" si="0"/>
        <v>6091</v>
      </c>
      <c r="I7" s="185">
        <f t="shared" si="0"/>
        <v>7091</v>
      </c>
      <c r="J7" s="185">
        <f>SUM(J9:J73)</f>
        <v>8507</v>
      </c>
      <c r="K7" s="185">
        <f>SUM(K9:K73)</f>
        <v>9699</v>
      </c>
      <c r="L7" s="185">
        <f>SUM(L9:L73)</f>
        <v>10854</v>
      </c>
      <c r="M7" s="185">
        <f>SUM(M9:M73)</f>
        <v>13506</v>
      </c>
      <c r="N7" s="185">
        <f>SUM(N9:N73)</f>
        <v>14562</v>
      </c>
    </row>
    <row r="8" spans="1:17" x14ac:dyDescent="0.25">
      <c r="A8" s="392"/>
      <c r="B8" s="393"/>
    </row>
    <row r="9" spans="1:17" x14ac:dyDescent="0.2">
      <c r="A9" s="394" t="s">
        <v>424</v>
      </c>
      <c r="B9" s="395" t="s">
        <v>61</v>
      </c>
      <c r="C9" s="187" t="s">
        <v>61</v>
      </c>
      <c r="D9" s="187" t="s">
        <v>61</v>
      </c>
      <c r="E9" s="187" t="s">
        <v>61</v>
      </c>
      <c r="F9" s="188">
        <v>19</v>
      </c>
      <c r="G9" s="188">
        <v>13</v>
      </c>
      <c r="H9" s="187">
        <v>14</v>
      </c>
      <c r="I9" s="14">
        <v>13</v>
      </c>
      <c r="J9" s="189">
        <v>24</v>
      </c>
      <c r="K9" s="242">
        <v>57</v>
      </c>
      <c r="L9" s="282">
        <v>57</v>
      </c>
      <c r="M9" s="282">
        <f>SUM([2]TM!$U$3:$U$227)</f>
        <v>44</v>
      </c>
      <c r="N9" s="282">
        <v>69</v>
      </c>
      <c r="O9" s="315"/>
      <c r="P9" s="282"/>
    </row>
    <row r="10" spans="1:17" x14ac:dyDescent="0.2">
      <c r="A10" s="394" t="s">
        <v>168</v>
      </c>
      <c r="B10" s="395" t="s">
        <v>61</v>
      </c>
      <c r="C10" s="187">
        <v>16</v>
      </c>
      <c r="D10" s="190">
        <v>54</v>
      </c>
      <c r="E10" s="191">
        <v>36</v>
      </c>
      <c r="F10" s="191">
        <v>69</v>
      </c>
      <c r="G10" s="191">
        <v>71</v>
      </c>
      <c r="H10" s="187">
        <v>76</v>
      </c>
      <c r="I10" s="14">
        <v>95</v>
      </c>
      <c r="J10" s="189">
        <v>93</v>
      </c>
      <c r="K10" s="242">
        <v>160</v>
      </c>
      <c r="L10" s="282">
        <v>133</v>
      </c>
      <c r="M10" s="282">
        <f>SUM([2]TM!$X$3:$X$227)</f>
        <v>258</v>
      </c>
      <c r="N10" s="282">
        <v>255</v>
      </c>
      <c r="O10" s="315"/>
      <c r="P10" s="282"/>
    </row>
    <row r="11" spans="1:17" x14ac:dyDescent="0.2">
      <c r="A11" s="394" t="s">
        <v>450</v>
      </c>
      <c r="B11" s="395" t="s">
        <v>61</v>
      </c>
      <c r="C11" s="192" t="s">
        <v>61</v>
      </c>
      <c r="D11" s="192" t="s">
        <v>61</v>
      </c>
      <c r="E11" s="192" t="s">
        <v>61</v>
      </c>
      <c r="F11" s="192" t="s">
        <v>61</v>
      </c>
      <c r="G11" s="192" t="s">
        <v>61</v>
      </c>
      <c r="H11" s="192">
        <v>32</v>
      </c>
      <c r="I11" s="193">
        <v>35</v>
      </c>
      <c r="J11" s="189">
        <v>83</v>
      </c>
      <c r="K11" s="242">
        <v>222</v>
      </c>
      <c r="L11" s="282">
        <v>309</v>
      </c>
      <c r="M11" s="282">
        <f>SUM([2]TM!$CU$3:$CU$227)</f>
        <v>241</v>
      </c>
      <c r="N11" s="282">
        <v>471</v>
      </c>
      <c r="O11" s="315"/>
      <c r="P11" s="282"/>
    </row>
    <row r="12" spans="1:17" x14ac:dyDescent="0.2">
      <c r="A12" s="394" t="s">
        <v>213</v>
      </c>
      <c r="B12" s="395" t="s">
        <v>61</v>
      </c>
      <c r="C12" s="192" t="s">
        <v>61</v>
      </c>
      <c r="D12" s="192" t="s">
        <v>61</v>
      </c>
      <c r="E12" s="192" t="s">
        <v>61</v>
      </c>
      <c r="F12" s="192" t="s">
        <v>61</v>
      </c>
      <c r="G12" s="192" t="s">
        <v>61</v>
      </c>
      <c r="H12" s="192">
        <v>1</v>
      </c>
      <c r="I12" s="193">
        <v>25</v>
      </c>
      <c r="J12" s="189">
        <v>4</v>
      </c>
      <c r="K12" s="242">
        <v>7</v>
      </c>
      <c r="L12" s="282">
        <v>3</v>
      </c>
      <c r="M12" s="282">
        <v>13</v>
      </c>
      <c r="N12" s="282">
        <v>9</v>
      </c>
      <c r="O12" s="315"/>
      <c r="P12" s="282"/>
    </row>
    <row r="13" spans="1:17" x14ac:dyDescent="0.2">
      <c r="A13" s="394" t="s">
        <v>451</v>
      </c>
      <c r="B13" s="396">
        <v>207</v>
      </c>
      <c r="C13" s="187">
        <v>228</v>
      </c>
      <c r="D13" s="190">
        <v>200</v>
      </c>
      <c r="E13" s="191">
        <v>185</v>
      </c>
      <c r="F13" s="191">
        <v>124</v>
      </c>
      <c r="G13" s="191">
        <v>216</v>
      </c>
      <c r="H13" s="187">
        <v>229</v>
      </c>
      <c r="I13" s="14">
        <v>128</v>
      </c>
      <c r="J13" s="189">
        <v>160</v>
      </c>
      <c r="K13" s="242">
        <v>185</v>
      </c>
      <c r="L13" s="282">
        <v>157</v>
      </c>
      <c r="M13" s="282">
        <v>201</v>
      </c>
      <c r="N13" s="282">
        <v>281</v>
      </c>
      <c r="O13" s="315"/>
      <c r="P13" s="282"/>
    </row>
    <row r="14" spans="1:17" x14ac:dyDescent="0.25">
      <c r="A14" s="394" t="s">
        <v>425</v>
      </c>
      <c r="B14" s="396">
        <v>227</v>
      </c>
      <c r="C14" s="187">
        <v>144</v>
      </c>
      <c r="D14" s="190">
        <v>40</v>
      </c>
      <c r="E14" s="191">
        <v>26</v>
      </c>
      <c r="F14" s="191">
        <v>1</v>
      </c>
      <c r="G14" s="187" t="s">
        <v>61</v>
      </c>
      <c r="H14" s="187" t="s">
        <v>61</v>
      </c>
      <c r="I14" s="187" t="s">
        <v>61</v>
      </c>
      <c r="J14" s="187" t="s">
        <v>61</v>
      </c>
      <c r="K14" s="254">
        <v>0</v>
      </c>
      <c r="L14" s="254">
        <v>0</v>
      </c>
      <c r="M14" s="254">
        <v>0</v>
      </c>
      <c r="N14" s="254">
        <v>0</v>
      </c>
      <c r="O14" s="315"/>
    </row>
    <row r="15" spans="1:17" ht="13.5" thickBot="1" x14ac:dyDescent="0.25">
      <c r="A15" s="397" t="s">
        <v>426</v>
      </c>
      <c r="B15" s="398">
        <v>18</v>
      </c>
      <c r="C15" s="187">
        <v>35</v>
      </c>
      <c r="D15" s="190">
        <v>75</v>
      </c>
      <c r="E15" s="191">
        <v>89</v>
      </c>
      <c r="F15" s="191">
        <v>90</v>
      </c>
      <c r="G15" s="191">
        <v>98</v>
      </c>
      <c r="H15" s="187">
        <v>52</v>
      </c>
      <c r="I15" s="14">
        <v>94</v>
      </c>
      <c r="J15" s="189">
        <v>102</v>
      </c>
      <c r="K15" s="242">
        <v>43</v>
      </c>
      <c r="L15" s="282">
        <v>96</v>
      </c>
      <c r="M15" s="282">
        <v>111</v>
      </c>
      <c r="N15" s="282">
        <v>144</v>
      </c>
      <c r="O15" s="315"/>
    </row>
    <row r="16" spans="1:17" x14ac:dyDescent="0.2">
      <c r="A16" s="186" t="s">
        <v>427</v>
      </c>
      <c r="B16" s="194">
        <v>37</v>
      </c>
      <c r="C16" s="187">
        <v>30</v>
      </c>
      <c r="D16" s="190">
        <v>104</v>
      </c>
      <c r="E16" s="191">
        <v>58</v>
      </c>
      <c r="F16" s="191">
        <v>80</v>
      </c>
      <c r="G16" s="191">
        <v>90</v>
      </c>
      <c r="H16" s="187">
        <v>34</v>
      </c>
      <c r="I16" s="14">
        <v>80</v>
      </c>
      <c r="J16" s="189">
        <v>65</v>
      </c>
      <c r="K16" s="242">
        <v>146</v>
      </c>
      <c r="L16" s="282">
        <v>82</v>
      </c>
      <c r="M16" s="282">
        <v>110</v>
      </c>
      <c r="N16" s="282">
        <v>92</v>
      </c>
      <c r="O16" s="315"/>
      <c r="P16" s="282"/>
    </row>
    <row r="17" spans="1:16" x14ac:dyDescent="0.2">
      <c r="A17" s="186" t="s">
        <v>428</v>
      </c>
      <c r="B17" s="194">
        <v>110</v>
      </c>
      <c r="C17" s="187">
        <v>88</v>
      </c>
      <c r="D17" s="190">
        <v>78</v>
      </c>
      <c r="E17" s="191">
        <v>41</v>
      </c>
      <c r="F17" s="191">
        <v>38</v>
      </c>
      <c r="G17" s="191">
        <v>45</v>
      </c>
      <c r="H17" s="187">
        <v>10</v>
      </c>
      <c r="I17" s="14">
        <v>16</v>
      </c>
      <c r="J17" s="189">
        <v>16</v>
      </c>
      <c r="K17" s="242">
        <v>22</v>
      </c>
      <c r="L17" s="282">
        <v>31</v>
      </c>
      <c r="M17" s="282">
        <v>90</v>
      </c>
      <c r="N17" s="282">
        <v>102</v>
      </c>
      <c r="O17" s="315"/>
      <c r="P17" s="282"/>
    </row>
    <row r="18" spans="1:16" x14ac:dyDescent="0.2">
      <c r="A18" s="186" t="s">
        <v>429</v>
      </c>
      <c r="B18" s="194">
        <v>144</v>
      </c>
      <c r="C18" s="187">
        <v>133</v>
      </c>
      <c r="D18" s="190">
        <v>190</v>
      </c>
      <c r="E18" s="191">
        <v>73</v>
      </c>
      <c r="F18" s="191">
        <v>81</v>
      </c>
      <c r="G18" s="191">
        <v>169</v>
      </c>
      <c r="H18" s="187">
        <v>155</v>
      </c>
      <c r="I18" s="14">
        <v>123</v>
      </c>
      <c r="J18" s="189">
        <v>170</v>
      </c>
      <c r="K18" s="242">
        <v>99</v>
      </c>
      <c r="L18" s="282">
        <v>155</v>
      </c>
      <c r="M18" s="282">
        <v>232</v>
      </c>
      <c r="N18" s="282">
        <v>245</v>
      </c>
      <c r="O18" s="315"/>
      <c r="P18" s="282"/>
    </row>
    <row r="19" spans="1:16" x14ac:dyDescent="0.2">
      <c r="A19" s="186" t="s">
        <v>192</v>
      </c>
      <c r="B19" s="187" t="s">
        <v>61</v>
      </c>
      <c r="C19" s="187">
        <v>1</v>
      </c>
      <c r="D19" s="190">
        <v>29</v>
      </c>
      <c r="E19" s="191">
        <v>48</v>
      </c>
      <c r="F19" s="191">
        <v>115</v>
      </c>
      <c r="G19" s="191">
        <v>117</v>
      </c>
      <c r="H19" s="187">
        <v>130</v>
      </c>
      <c r="I19" s="14">
        <v>102</v>
      </c>
      <c r="J19" s="189">
        <v>129</v>
      </c>
      <c r="K19" s="242">
        <v>135</v>
      </c>
      <c r="L19" s="282">
        <v>134</v>
      </c>
      <c r="M19" s="282">
        <f>SUM([2]TM!$CX$3:$CX$227)</f>
        <v>169</v>
      </c>
      <c r="N19" s="282">
        <v>205</v>
      </c>
      <c r="O19" s="315"/>
      <c r="P19" s="282"/>
    </row>
    <row r="20" spans="1:16" x14ac:dyDescent="0.2">
      <c r="A20" s="186" t="s">
        <v>193</v>
      </c>
      <c r="B20" s="194">
        <v>6</v>
      </c>
      <c r="C20" s="187">
        <v>14</v>
      </c>
      <c r="D20" s="190">
        <v>13</v>
      </c>
      <c r="E20" s="191">
        <v>12</v>
      </c>
      <c r="F20" s="191">
        <v>8</v>
      </c>
      <c r="G20" s="187" t="s">
        <v>61</v>
      </c>
      <c r="H20" s="187" t="s">
        <v>61</v>
      </c>
      <c r="I20" s="14">
        <v>1</v>
      </c>
      <c r="J20" s="189">
        <v>3</v>
      </c>
      <c r="K20" s="242">
        <v>0</v>
      </c>
      <c r="L20" s="242">
        <v>0</v>
      </c>
      <c r="M20" s="242">
        <f>SUM([2]TM!$DA$3:$DA$227)</f>
        <v>1</v>
      </c>
      <c r="N20" s="242">
        <v>0</v>
      </c>
      <c r="O20" s="315"/>
      <c r="P20" s="282"/>
    </row>
    <row r="21" spans="1:16" x14ac:dyDescent="0.2">
      <c r="A21" s="186" t="s">
        <v>169</v>
      </c>
      <c r="B21" s="187" t="s">
        <v>61</v>
      </c>
      <c r="C21" s="187" t="s">
        <v>61</v>
      </c>
      <c r="D21" s="190">
        <v>5</v>
      </c>
      <c r="E21" s="187" t="s">
        <v>61</v>
      </c>
      <c r="F21" s="187">
        <v>84</v>
      </c>
      <c r="G21" s="187">
        <v>281</v>
      </c>
      <c r="H21" s="187">
        <v>239</v>
      </c>
      <c r="I21" s="14">
        <v>199</v>
      </c>
      <c r="J21" s="189">
        <v>241</v>
      </c>
      <c r="K21" s="242">
        <v>201</v>
      </c>
      <c r="L21" s="282">
        <v>270</v>
      </c>
      <c r="M21" s="282">
        <f>SUM([2]TM!$AA$3:$AA$227)</f>
        <v>235</v>
      </c>
      <c r="N21" s="282">
        <v>219</v>
      </c>
      <c r="O21" s="315"/>
      <c r="P21" s="282"/>
    </row>
    <row r="22" spans="1:16" x14ac:dyDescent="0.2">
      <c r="A22" s="186" t="s">
        <v>184</v>
      </c>
      <c r="B22" s="187" t="s">
        <v>61</v>
      </c>
      <c r="C22" s="187" t="s">
        <v>61</v>
      </c>
      <c r="D22" s="187" t="s">
        <v>61</v>
      </c>
      <c r="E22" s="187" t="s">
        <v>61</v>
      </c>
      <c r="F22" s="187" t="s">
        <v>61</v>
      </c>
      <c r="G22" s="187">
        <v>31</v>
      </c>
      <c r="H22" s="187">
        <v>44</v>
      </c>
      <c r="I22" s="14">
        <v>68</v>
      </c>
      <c r="J22" s="189">
        <v>62</v>
      </c>
      <c r="K22" s="242">
        <v>46</v>
      </c>
      <c r="L22" s="282">
        <v>72</v>
      </c>
      <c r="M22" s="282">
        <f>SUM([2]TM!$BZ$3:$BZ$227)</f>
        <v>120</v>
      </c>
      <c r="N22" s="282">
        <v>57</v>
      </c>
      <c r="O22" s="315"/>
      <c r="P22" s="282"/>
    </row>
    <row r="23" spans="1:16" x14ac:dyDescent="0.2">
      <c r="A23" s="186" t="s">
        <v>180</v>
      </c>
      <c r="B23" s="187" t="s">
        <v>61</v>
      </c>
      <c r="C23" s="187" t="s">
        <v>61</v>
      </c>
      <c r="D23" s="187" t="s">
        <v>61</v>
      </c>
      <c r="E23" s="187" t="s">
        <v>61</v>
      </c>
      <c r="F23" s="187" t="s">
        <v>61</v>
      </c>
      <c r="G23" s="191">
        <v>20</v>
      </c>
      <c r="H23" s="187" t="s">
        <v>61</v>
      </c>
      <c r="I23" s="187" t="s">
        <v>61</v>
      </c>
      <c r="J23" s="187" t="s">
        <v>61</v>
      </c>
      <c r="K23" s="254">
        <v>0</v>
      </c>
      <c r="L23" s="254">
        <v>0</v>
      </c>
      <c r="M23" s="254">
        <f>SUM([2]TM!$BN$3:$BN$227)</f>
        <v>20</v>
      </c>
      <c r="N23" s="254">
        <v>0</v>
      </c>
      <c r="O23" s="315"/>
      <c r="P23" s="282"/>
    </row>
    <row r="24" spans="1:16" x14ac:dyDescent="0.2">
      <c r="A24" s="186" t="s">
        <v>181</v>
      </c>
      <c r="B24" s="187" t="s">
        <v>61</v>
      </c>
      <c r="C24" s="187" t="s">
        <v>61</v>
      </c>
      <c r="D24" s="187" t="s">
        <v>61</v>
      </c>
      <c r="E24" s="187" t="s">
        <v>61</v>
      </c>
      <c r="F24" s="187" t="s">
        <v>61</v>
      </c>
      <c r="G24" s="187" t="s">
        <v>61</v>
      </c>
      <c r="H24" s="187">
        <v>19</v>
      </c>
      <c r="I24" s="187" t="s">
        <v>61</v>
      </c>
      <c r="J24" s="187" t="s">
        <v>61</v>
      </c>
      <c r="K24" s="254">
        <v>25</v>
      </c>
      <c r="L24" s="282">
        <v>9</v>
      </c>
      <c r="M24" s="254">
        <v>0</v>
      </c>
      <c r="N24" s="254">
        <v>17</v>
      </c>
      <c r="O24" s="315"/>
      <c r="P24" s="282"/>
    </row>
    <row r="25" spans="1:16" x14ac:dyDescent="0.2">
      <c r="A25" s="186" t="s">
        <v>194</v>
      </c>
      <c r="B25" s="194">
        <v>30</v>
      </c>
      <c r="C25" s="187">
        <v>19</v>
      </c>
      <c r="D25" s="190">
        <v>38</v>
      </c>
      <c r="E25" s="191">
        <v>33</v>
      </c>
      <c r="F25" s="191">
        <v>34</v>
      </c>
      <c r="G25" s="191">
        <v>35</v>
      </c>
      <c r="H25" s="187">
        <v>38</v>
      </c>
      <c r="I25" s="14">
        <v>34</v>
      </c>
      <c r="J25" s="189">
        <v>32</v>
      </c>
      <c r="K25" s="242">
        <v>46</v>
      </c>
      <c r="L25" s="282">
        <v>47</v>
      </c>
      <c r="M25" s="282">
        <v>73</v>
      </c>
      <c r="N25" s="282">
        <v>33</v>
      </c>
      <c r="O25" s="315"/>
      <c r="P25" s="282"/>
    </row>
    <row r="26" spans="1:16" x14ac:dyDescent="0.2">
      <c r="A26" s="186" t="s">
        <v>170</v>
      </c>
      <c r="B26" s="194">
        <v>38</v>
      </c>
      <c r="C26" s="187">
        <v>208</v>
      </c>
      <c r="D26" s="190">
        <v>234</v>
      </c>
      <c r="E26" s="191">
        <v>423</v>
      </c>
      <c r="F26" s="191">
        <v>443</v>
      </c>
      <c r="G26" s="191">
        <v>346</v>
      </c>
      <c r="H26" s="187">
        <v>555</v>
      </c>
      <c r="I26" s="14">
        <v>695</v>
      </c>
      <c r="J26" s="189">
        <v>960</v>
      </c>
      <c r="K26" s="242">
        <v>907</v>
      </c>
      <c r="L26" s="282">
        <v>1172</v>
      </c>
      <c r="M26" s="282">
        <v>1632</v>
      </c>
      <c r="N26" s="282">
        <v>1834</v>
      </c>
      <c r="O26" s="315"/>
      <c r="P26" s="282"/>
    </row>
    <row r="27" spans="1:16" x14ac:dyDescent="0.2">
      <c r="A27" s="186" t="s">
        <v>430</v>
      </c>
      <c r="B27" s="194">
        <v>49</v>
      </c>
      <c r="C27" s="187">
        <v>58</v>
      </c>
      <c r="D27" s="190">
        <v>64</v>
      </c>
      <c r="E27" s="191">
        <v>38</v>
      </c>
      <c r="F27" s="191">
        <v>28</v>
      </c>
      <c r="G27" s="191">
        <v>46</v>
      </c>
      <c r="H27" s="187">
        <v>24</v>
      </c>
      <c r="I27" s="14">
        <v>44</v>
      </c>
      <c r="J27" s="189">
        <v>33</v>
      </c>
      <c r="K27" s="242">
        <v>120</v>
      </c>
      <c r="L27" s="282">
        <v>113</v>
      </c>
      <c r="M27" s="282">
        <v>69</v>
      </c>
      <c r="N27" s="282">
        <v>37</v>
      </c>
      <c r="O27" s="315"/>
      <c r="P27" s="282"/>
    </row>
    <row r="28" spans="1:16" x14ac:dyDescent="0.2">
      <c r="A28" s="186" t="s">
        <v>172</v>
      </c>
      <c r="B28" s="194">
        <v>141</v>
      </c>
      <c r="C28" s="187">
        <v>120</v>
      </c>
      <c r="D28" s="190">
        <v>109</v>
      </c>
      <c r="E28" s="191">
        <v>30</v>
      </c>
      <c r="F28" s="191">
        <v>119</v>
      </c>
      <c r="G28" s="191">
        <v>104</v>
      </c>
      <c r="H28" s="187">
        <v>68</v>
      </c>
      <c r="I28" s="14">
        <v>94</v>
      </c>
      <c r="J28" s="189">
        <v>66</v>
      </c>
      <c r="K28" s="242">
        <v>100</v>
      </c>
      <c r="L28" s="282">
        <v>79</v>
      </c>
      <c r="M28" s="282">
        <v>123</v>
      </c>
      <c r="N28" s="282">
        <v>160</v>
      </c>
      <c r="O28" s="315"/>
      <c r="P28" s="282"/>
    </row>
    <row r="29" spans="1:16" x14ac:dyDescent="0.2">
      <c r="A29" s="186" t="s">
        <v>173</v>
      </c>
      <c r="B29" s="194">
        <v>650</v>
      </c>
      <c r="C29" s="187">
        <v>669</v>
      </c>
      <c r="D29" s="190">
        <v>658</v>
      </c>
      <c r="E29" s="191">
        <v>608</v>
      </c>
      <c r="F29" s="191">
        <v>612</v>
      </c>
      <c r="G29" s="191">
        <v>515</v>
      </c>
      <c r="H29" s="187">
        <v>585</v>
      </c>
      <c r="I29" s="14">
        <v>445</v>
      </c>
      <c r="J29" s="189">
        <v>741</v>
      </c>
      <c r="K29" s="242">
        <v>679</v>
      </c>
      <c r="L29" s="282">
        <v>714</v>
      </c>
      <c r="M29" s="282">
        <v>715</v>
      </c>
      <c r="N29" s="282">
        <v>825</v>
      </c>
      <c r="O29" s="315"/>
      <c r="P29" s="282"/>
    </row>
    <row r="30" spans="1:16" x14ac:dyDescent="0.2">
      <c r="A30" s="186" t="s">
        <v>195</v>
      </c>
      <c r="B30" s="194">
        <v>86</v>
      </c>
      <c r="C30" s="187">
        <v>128</v>
      </c>
      <c r="D30" s="190">
        <v>129</v>
      </c>
      <c r="E30" s="191">
        <v>88</v>
      </c>
      <c r="F30" s="191">
        <v>169</v>
      </c>
      <c r="G30" s="191">
        <v>162</v>
      </c>
      <c r="H30" s="187">
        <v>180</v>
      </c>
      <c r="I30" s="14">
        <v>215</v>
      </c>
      <c r="J30" s="189">
        <v>238</v>
      </c>
      <c r="K30" s="242">
        <v>224</v>
      </c>
      <c r="L30" s="282">
        <v>258</v>
      </c>
      <c r="M30" s="282">
        <v>244</v>
      </c>
      <c r="N30" s="282">
        <v>248</v>
      </c>
      <c r="O30" s="315"/>
      <c r="P30" s="282"/>
    </row>
    <row r="31" spans="1:16" x14ac:dyDescent="0.2">
      <c r="A31" s="186" t="s">
        <v>196</v>
      </c>
      <c r="B31" s="194">
        <v>45</v>
      </c>
      <c r="C31" s="187">
        <v>138</v>
      </c>
      <c r="D31" s="190">
        <v>47</v>
      </c>
      <c r="E31" s="191">
        <v>37</v>
      </c>
      <c r="F31" s="191">
        <v>46</v>
      </c>
      <c r="G31" s="191">
        <v>61</v>
      </c>
      <c r="H31" s="187">
        <v>34</v>
      </c>
      <c r="I31" s="14">
        <v>52</v>
      </c>
      <c r="J31" s="189">
        <v>37</v>
      </c>
      <c r="K31" s="242">
        <v>100</v>
      </c>
      <c r="L31" s="282">
        <v>64</v>
      </c>
      <c r="M31" s="282">
        <v>76</v>
      </c>
      <c r="N31" s="282">
        <v>154</v>
      </c>
      <c r="O31" s="315"/>
      <c r="P31" s="282"/>
    </row>
    <row r="32" spans="1:16" x14ac:dyDescent="0.2">
      <c r="A32" s="186" t="s">
        <v>197</v>
      </c>
      <c r="B32" s="194">
        <v>45</v>
      </c>
      <c r="C32" s="187">
        <v>50</v>
      </c>
      <c r="D32" s="190">
        <v>45</v>
      </c>
      <c r="E32" s="191">
        <v>64</v>
      </c>
      <c r="F32" s="191">
        <v>67</v>
      </c>
      <c r="G32" s="191">
        <v>36</v>
      </c>
      <c r="H32" s="187">
        <v>54</v>
      </c>
      <c r="I32" s="14">
        <v>73</v>
      </c>
      <c r="J32" s="189">
        <v>46</v>
      </c>
      <c r="K32" s="242">
        <v>86</v>
      </c>
      <c r="L32" s="282">
        <v>94</v>
      </c>
      <c r="M32" s="282">
        <v>107</v>
      </c>
      <c r="N32" s="282">
        <v>93</v>
      </c>
      <c r="O32" s="315"/>
      <c r="P32" s="282"/>
    </row>
    <row r="33" spans="1:16" x14ac:dyDescent="0.2">
      <c r="A33" s="186" t="s">
        <v>198</v>
      </c>
      <c r="B33" s="194">
        <v>42</v>
      </c>
      <c r="C33" s="187">
        <v>21</v>
      </c>
      <c r="D33" s="190">
        <v>52</v>
      </c>
      <c r="E33" s="191">
        <v>35</v>
      </c>
      <c r="F33" s="191">
        <v>47</v>
      </c>
      <c r="G33" s="191">
        <v>51</v>
      </c>
      <c r="H33" s="187">
        <v>55</v>
      </c>
      <c r="I33" s="14">
        <v>106</v>
      </c>
      <c r="J33" s="189">
        <v>178</v>
      </c>
      <c r="K33" s="242">
        <v>162</v>
      </c>
      <c r="L33" s="282">
        <v>151</v>
      </c>
      <c r="M33" s="282">
        <v>255</v>
      </c>
      <c r="N33" s="282">
        <v>197</v>
      </c>
      <c r="O33" s="315"/>
      <c r="P33" s="282"/>
    </row>
    <row r="34" spans="1:16" x14ac:dyDescent="0.2">
      <c r="A34" s="186" t="s">
        <v>199</v>
      </c>
      <c r="B34" s="187" t="s">
        <v>61</v>
      </c>
      <c r="C34" s="187" t="s">
        <v>61</v>
      </c>
      <c r="D34" s="187" t="s">
        <v>61</v>
      </c>
      <c r="E34" s="187" t="s">
        <v>61</v>
      </c>
      <c r="F34" s="187" t="s">
        <v>61</v>
      </c>
      <c r="G34" s="187" t="s">
        <v>61</v>
      </c>
      <c r="H34" s="187">
        <v>27</v>
      </c>
      <c r="I34" s="14">
        <v>12</v>
      </c>
      <c r="J34" s="189">
        <v>31</v>
      </c>
      <c r="K34" s="242">
        <v>50</v>
      </c>
      <c r="L34" s="282">
        <v>32</v>
      </c>
      <c r="M34" s="282">
        <v>79</v>
      </c>
      <c r="N34" s="282">
        <v>72</v>
      </c>
      <c r="O34" s="315"/>
      <c r="P34" s="282"/>
    </row>
    <row r="35" spans="1:16" x14ac:dyDescent="0.25">
      <c r="A35" s="186" t="s">
        <v>431</v>
      </c>
      <c r="B35" s="194">
        <v>58</v>
      </c>
      <c r="C35" s="187">
        <v>16</v>
      </c>
      <c r="D35" s="190">
        <v>20</v>
      </c>
      <c r="E35" s="187" t="s">
        <v>61</v>
      </c>
      <c r="F35" s="187" t="s">
        <v>61</v>
      </c>
      <c r="G35" s="187" t="s">
        <v>61</v>
      </c>
      <c r="H35" s="187" t="s">
        <v>61</v>
      </c>
      <c r="I35" s="187" t="s">
        <v>61</v>
      </c>
      <c r="J35" s="187" t="s">
        <v>61</v>
      </c>
      <c r="K35" s="254">
        <v>0</v>
      </c>
      <c r="L35" s="254">
        <v>0</v>
      </c>
      <c r="M35" s="254">
        <v>0</v>
      </c>
      <c r="N35" s="254">
        <v>0</v>
      </c>
      <c r="O35" s="315"/>
    </row>
    <row r="36" spans="1:16" x14ac:dyDescent="0.2">
      <c r="A36" s="186" t="s">
        <v>432</v>
      </c>
      <c r="B36" s="187" t="s">
        <v>61</v>
      </c>
      <c r="C36" s="187">
        <v>5</v>
      </c>
      <c r="D36" s="190">
        <v>1</v>
      </c>
      <c r="E36" s="191">
        <v>11</v>
      </c>
      <c r="F36" s="187">
        <v>10</v>
      </c>
      <c r="G36" s="187">
        <v>16</v>
      </c>
      <c r="H36" s="187">
        <v>8</v>
      </c>
      <c r="I36" s="14">
        <v>13</v>
      </c>
      <c r="J36" s="189">
        <v>6</v>
      </c>
      <c r="K36" s="242">
        <v>10</v>
      </c>
      <c r="L36" s="282">
        <v>11</v>
      </c>
      <c r="M36" s="282">
        <v>34</v>
      </c>
      <c r="N36" s="282">
        <v>5</v>
      </c>
      <c r="O36" s="315"/>
      <c r="P36" s="282"/>
    </row>
    <row r="37" spans="1:16" x14ac:dyDescent="0.2">
      <c r="A37" s="186" t="s">
        <v>459</v>
      </c>
      <c r="B37" s="187" t="s">
        <v>61</v>
      </c>
      <c r="C37" s="187" t="s">
        <v>61</v>
      </c>
      <c r="D37" s="187" t="s">
        <v>61</v>
      </c>
      <c r="E37" s="187" t="s">
        <v>61</v>
      </c>
      <c r="F37" s="187" t="s">
        <v>61</v>
      </c>
      <c r="G37" s="187" t="s">
        <v>61</v>
      </c>
      <c r="H37" s="187" t="s">
        <v>61</v>
      </c>
      <c r="I37" s="187" t="s">
        <v>61</v>
      </c>
      <c r="J37" s="187" t="s">
        <v>61</v>
      </c>
      <c r="K37" s="187" t="s">
        <v>61</v>
      </c>
      <c r="L37" s="187" t="s">
        <v>61</v>
      </c>
      <c r="M37" s="282">
        <v>5</v>
      </c>
      <c r="N37" s="282">
        <v>9</v>
      </c>
      <c r="O37" s="315"/>
    </row>
    <row r="38" spans="1:16" x14ac:dyDescent="0.2">
      <c r="A38" s="186" t="s">
        <v>433</v>
      </c>
      <c r="B38" s="187" t="s">
        <v>61</v>
      </c>
      <c r="C38" s="187" t="s">
        <v>61</v>
      </c>
      <c r="D38" s="187" t="s">
        <v>61</v>
      </c>
      <c r="E38" s="187" t="s">
        <v>61</v>
      </c>
      <c r="F38" s="187" t="s">
        <v>61</v>
      </c>
      <c r="G38" s="187" t="s">
        <v>61</v>
      </c>
      <c r="H38" s="187">
        <v>503</v>
      </c>
      <c r="I38" s="14">
        <v>855</v>
      </c>
      <c r="J38" s="189">
        <v>964</v>
      </c>
      <c r="K38" s="242">
        <v>1102</v>
      </c>
      <c r="L38" s="282">
        <v>1081</v>
      </c>
      <c r="M38" s="282">
        <v>1328</v>
      </c>
      <c r="N38" s="282">
        <v>1560</v>
      </c>
      <c r="O38" s="315"/>
      <c r="P38" s="282"/>
    </row>
    <row r="39" spans="1:16" x14ac:dyDescent="0.2">
      <c r="A39" s="186" t="s">
        <v>201</v>
      </c>
      <c r="B39" s="194">
        <v>37</v>
      </c>
      <c r="C39" s="187">
        <v>67</v>
      </c>
      <c r="D39" s="190">
        <v>52</v>
      </c>
      <c r="E39" s="191">
        <v>37</v>
      </c>
      <c r="F39" s="191">
        <v>47</v>
      </c>
      <c r="G39" s="191">
        <v>51</v>
      </c>
      <c r="H39" s="187">
        <v>28</v>
      </c>
      <c r="I39" s="14">
        <v>54</v>
      </c>
      <c r="J39" s="189">
        <v>71</v>
      </c>
      <c r="K39" s="242">
        <v>131</v>
      </c>
      <c r="L39" s="282">
        <v>93</v>
      </c>
      <c r="M39" s="282">
        <v>171</v>
      </c>
      <c r="N39" s="282">
        <v>123</v>
      </c>
      <c r="O39" s="315"/>
      <c r="P39" s="282"/>
    </row>
    <row r="40" spans="1:16" ht="25.5" x14ac:dyDescent="0.2">
      <c r="A40" s="186" t="s">
        <v>202</v>
      </c>
      <c r="B40" s="194">
        <v>81</v>
      </c>
      <c r="C40" s="187">
        <v>85</v>
      </c>
      <c r="D40" s="190">
        <v>82</v>
      </c>
      <c r="E40" s="191">
        <v>63</v>
      </c>
      <c r="F40" s="191">
        <v>86</v>
      </c>
      <c r="G40" s="191">
        <v>68</v>
      </c>
      <c r="H40" s="187">
        <v>54</v>
      </c>
      <c r="I40" s="14">
        <v>101</v>
      </c>
      <c r="J40" s="189">
        <v>83</v>
      </c>
      <c r="K40" s="242">
        <v>93</v>
      </c>
      <c r="L40" s="242">
        <v>86</v>
      </c>
      <c r="M40" s="242">
        <v>117</v>
      </c>
      <c r="N40" s="242">
        <v>144</v>
      </c>
      <c r="O40" s="315"/>
      <c r="P40" s="282"/>
    </row>
    <row r="41" spans="1:16" x14ac:dyDescent="0.2">
      <c r="A41" s="186" t="s">
        <v>203</v>
      </c>
      <c r="C41" s="187">
        <v>30</v>
      </c>
      <c r="D41" s="190">
        <v>13</v>
      </c>
      <c r="E41" s="191">
        <v>49</v>
      </c>
      <c r="F41" s="191">
        <v>15</v>
      </c>
      <c r="G41" s="191">
        <v>34</v>
      </c>
      <c r="H41" s="187">
        <v>48</v>
      </c>
      <c r="I41" s="14">
        <v>51</v>
      </c>
      <c r="J41" s="189">
        <v>45</v>
      </c>
      <c r="K41" s="242">
        <v>80</v>
      </c>
      <c r="L41" s="282">
        <v>83</v>
      </c>
      <c r="M41" s="282">
        <v>63</v>
      </c>
      <c r="N41" s="282">
        <v>85</v>
      </c>
      <c r="O41" s="315"/>
      <c r="P41" s="282"/>
    </row>
    <row r="42" spans="1:16" x14ac:dyDescent="0.2">
      <c r="A42" s="186" t="s">
        <v>204</v>
      </c>
      <c r="B42" s="194">
        <v>126</v>
      </c>
      <c r="C42" s="187">
        <v>105</v>
      </c>
      <c r="D42" s="190">
        <v>127</v>
      </c>
      <c r="E42" s="191">
        <v>106</v>
      </c>
      <c r="F42" s="191">
        <v>75</v>
      </c>
      <c r="G42" s="191">
        <v>107</v>
      </c>
      <c r="H42" s="187">
        <v>90</v>
      </c>
      <c r="I42" s="14">
        <v>153</v>
      </c>
      <c r="J42" s="189">
        <v>252</v>
      </c>
      <c r="K42" s="242">
        <v>328</v>
      </c>
      <c r="L42" s="282">
        <v>329</v>
      </c>
      <c r="M42" s="282">
        <v>466</v>
      </c>
      <c r="N42" s="282">
        <v>428</v>
      </c>
      <c r="O42" s="315"/>
      <c r="P42" s="282"/>
    </row>
    <row r="43" spans="1:16" x14ac:dyDescent="0.2">
      <c r="A43" s="186" t="s">
        <v>205</v>
      </c>
      <c r="B43" s="194">
        <v>123</v>
      </c>
      <c r="C43" s="187">
        <v>92</v>
      </c>
      <c r="D43" s="190">
        <v>121</v>
      </c>
      <c r="E43" s="191">
        <v>89</v>
      </c>
      <c r="F43" s="191">
        <v>140</v>
      </c>
      <c r="G43" s="191">
        <v>97</v>
      </c>
      <c r="H43" s="187">
        <v>126</v>
      </c>
      <c r="I43" s="14">
        <v>148</v>
      </c>
      <c r="J43" s="189">
        <v>181</v>
      </c>
      <c r="K43" s="242">
        <v>140</v>
      </c>
      <c r="L43" s="282">
        <v>211</v>
      </c>
      <c r="M43" s="282">
        <v>251</v>
      </c>
      <c r="N43" s="282">
        <v>275</v>
      </c>
      <c r="O43" s="315"/>
      <c r="P43" s="282"/>
    </row>
    <row r="44" spans="1:16" x14ac:dyDescent="0.2">
      <c r="A44" s="186" t="s">
        <v>175</v>
      </c>
      <c r="B44" s="187" t="s">
        <v>61</v>
      </c>
      <c r="C44" s="187" t="s">
        <v>61</v>
      </c>
      <c r="D44" s="187" t="s">
        <v>61</v>
      </c>
      <c r="E44" s="187" t="s">
        <v>61</v>
      </c>
      <c r="F44" s="187" t="s">
        <v>61</v>
      </c>
      <c r="G44" s="191">
        <v>46</v>
      </c>
      <c r="H44" s="187" t="s">
        <v>61</v>
      </c>
      <c r="I44" s="14">
        <v>53</v>
      </c>
      <c r="J44" s="189">
        <v>27</v>
      </c>
      <c r="K44" s="242">
        <v>38</v>
      </c>
      <c r="L44" s="282">
        <v>33</v>
      </c>
      <c r="M44" s="282">
        <v>49</v>
      </c>
      <c r="N44" s="282">
        <v>59</v>
      </c>
      <c r="O44" s="315"/>
      <c r="P44" s="282"/>
    </row>
    <row r="45" spans="1:16" x14ac:dyDescent="0.2">
      <c r="A45" s="186" t="s">
        <v>434</v>
      </c>
      <c r="B45" s="194">
        <v>13</v>
      </c>
      <c r="C45" s="187">
        <v>14</v>
      </c>
      <c r="D45" s="190">
        <v>6</v>
      </c>
      <c r="E45" s="191">
        <v>13</v>
      </c>
      <c r="F45" s="191">
        <v>9</v>
      </c>
      <c r="G45" s="191">
        <v>9</v>
      </c>
      <c r="H45" s="187">
        <v>6</v>
      </c>
      <c r="I45" s="14">
        <v>10</v>
      </c>
      <c r="J45" s="189">
        <v>9</v>
      </c>
      <c r="K45" s="242">
        <v>8</v>
      </c>
      <c r="L45" s="282">
        <v>5</v>
      </c>
      <c r="M45" s="282">
        <v>1</v>
      </c>
      <c r="N45" s="254">
        <v>0</v>
      </c>
      <c r="O45" s="315"/>
      <c r="P45" s="282"/>
    </row>
    <row r="46" spans="1:16" x14ac:dyDescent="0.25">
      <c r="A46" s="186" t="s">
        <v>435</v>
      </c>
      <c r="B46" s="194">
        <v>162</v>
      </c>
      <c r="C46" s="187">
        <v>97</v>
      </c>
      <c r="D46" s="190">
        <v>116</v>
      </c>
      <c r="E46" s="191">
        <v>83</v>
      </c>
      <c r="F46" s="191">
        <v>66</v>
      </c>
      <c r="G46" s="191">
        <v>55</v>
      </c>
      <c r="H46" s="187">
        <v>48</v>
      </c>
      <c r="I46" s="14">
        <v>26</v>
      </c>
      <c r="J46" s="187" t="s">
        <v>61</v>
      </c>
      <c r="K46" s="254">
        <v>0</v>
      </c>
      <c r="L46" s="254">
        <v>0</v>
      </c>
      <c r="M46" s="254">
        <v>0</v>
      </c>
      <c r="N46" s="254">
        <v>0</v>
      </c>
      <c r="O46" s="315"/>
    </row>
    <row r="47" spans="1:16" x14ac:dyDescent="0.25">
      <c r="A47" s="186" t="s">
        <v>436</v>
      </c>
      <c r="B47" s="187" t="s">
        <v>61</v>
      </c>
      <c r="C47" s="187" t="s">
        <v>61</v>
      </c>
      <c r="D47" s="187" t="s">
        <v>61</v>
      </c>
      <c r="E47" s="187" t="s">
        <v>61</v>
      </c>
      <c r="F47" s="195">
        <v>2</v>
      </c>
      <c r="G47" s="187" t="s">
        <v>61</v>
      </c>
      <c r="H47" s="187" t="s">
        <v>61</v>
      </c>
      <c r="I47" s="187" t="s">
        <v>61</v>
      </c>
      <c r="J47" s="187" t="s">
        <v>61</v>
      </c>
      <c r="K47" s="254">
        <v>0</v>
      </c>
      <c r="L47" s="254">
        <v>0</v>
      </c>
      <c r="M47" s="254">
        <v>0</v>
      </c>
      <c r="N47" s="254">
        <v>0</v>
      </c>
      <c r="O47" s="315"/>
    </row>
    <row r="48" spans="1:16" x14ac:dyDescent="0.2">
      <c r="A48" s="186" t="s">
        <v>437</v>
      </c>
      <c r="B48" s="187" t="s">
        <v>61</v>
      </c>
      <c r="C48" s="187" t="s">
        <v>61</v>
      </c>
      <c r="D48" s="190">
        <v>55</v>
      </c>
      <c r="E48" s="191">
        <v>116</v>
      </c>
      <c r="F48" s="191">
        <v>140</v>
      </c>
      <c r="G48" s="191">
        <v>69</v>
      </c>
      <c r="H48" s="187">
        <v>173</v>
      </c>
      <c r="I48" s="14">
        <v>144</v>
      </c>
      <c r="J48" s="189">
        <v>116</v>
      </c>
      <c r="K48" s="242">
        <v>139</v>
      </c>
      <c r="L48" s="282">
        <v>188</v>
      </c>
      <c r="M48" s="282">
        <v>255</v>
      </c>
      <c r="N48" s="282">
        <v>292</v>
      </c>
      <c r="O48" s="315"/>
      <c r="P48" s="282"/>
    </row>
    <row r="49" spans="1:16" x14ac:dyDescent="0.2">
      <c r="A49" s="175" t="s">
        <v>178</v>
      </c>
      <c r="B49" s="187" t="s">
        <v>61</v>
      </c>
      <c r="C49" s="187" t="s">
        <v>61</v>
      </c>
      <c r="D49" s="187" t="s">
        <v>61</v>
      </c>
      <c r="E49" s="187" t="s">
        <v>61</v>
      </c>
      <c r="F49" s="187" t="s">
        <v>61</v>
      </c>
      <c r="G49" s="187" t="s">
        <v>61</v>
      </c>
      <c r="H49" s="187" t="s">
        <v>61</v>
      </c>
      <c r="I49" s="14">
        <v>2</v>
      </c>
      <c r="J49" s="189">
        <v>345</v>
      </c>
      <c r="K49" s="242">
        <v>642</v>
      </c>
      <c r="L49" s="282">
        <v>540</v>
      </c>
      <c r="M49" s="282">
        <v>727</v>
      </c>
      <c r="N49" s="282">
        <v>655</v>
      </c>
      <c r="O49" s="315"/>
      <c r="P49" s="282"/>
    </row>
    <row r="50" spans="1:16" x14ac:dyDescent="0.25">
      <c r="A50" s="186" t="s">
        <v>438</v>
      </c>
      <c r="B50" s="194">
        <v>262</v>
      </c>
      <c r="C50" s="187">
        <v>92</v>
      </c>
      <c r="D50" s="190">
        <v>46</v>
      </c>
      <c r="E50" s="191">
        <v>51</v>
      </c>
      <c r="F50" s="191">
        <v>3</v>
      </c>
      <c r="G50" s="187" t="s">
        <v>61</v>
      </c>
      <c r="H50" s="187" t="s">
        <v>61</v>
      </c>
      <c r="I50" s="187" t="s">
        <v>61</v>
      </c>
      <c r="J50" s="187" t="s">
        <v>61</v>
      </c>
      <c r="K50" s="254">
        <v>0</v>
      </c>
      <c r="L50" s="254">
        <v>0</v>
      </c>
      <c r="M50" s="254">
        <v>0</v>
      </c>
      <c r="N50" s="254">
        <v>0</v>
      </c>
      <c r="O50" s="315"/>
    </row>
    <row r="51" spans="1:16" x14ac:dyDescent="0.25">
      <c r="A51" s="186" t="s">
        <v>439</v>
      </c>
      <c r="B51" s="194">
        <v>275</v>
      </c>
      <c r="C51" s="187">
        <v>336</v>
      </c>
      <c r="D51" s="190">
        <v>278</v>
      </c>
      <c r="E51" s="191">
        <v>322</v>
      </c>
      <c r="F51" s="191">
        <v>346</v>
      </c>
      <c r="G51" s="191">
        <v>309</v>
      </c>
      <c r="H51" s="187" t="s">
        <v>61</v>
      </c>
      <c r="I51" s="187" t="s">
        <v>61</v>
      </c>
      <c r="J51" s="187" t="s">
        <v>61</v>
      </c>
      <c r="K51" s="254">
        <v>0</v>
      </c>
      <c r="L51" s="254">
        <v>0</v>
      </c>
      <c r="M51" s="254">
        <v>0</v>
      </c>
      <c r="N51" s="254">
        <v>0</v>
      </c>
      <c r="O51" s="315"/>
    </row>
    <row r="52" spans="1:16" x14ac:dyDescent="0.2">
      <c r="A52" s="186" t="s">
        <v>440</v>
      </c>
      <c r="B52" s="187" t="s">
        <v>61</v>
      </c>
      <c r="C52" s="187" t="s">
        <v>61</v>
      </c>
      <c r="D52" s="190">
        <v>21</v>
      </c>
      <c r="E52" s="187" t="s">
        <v>61</v>
      </c>
      <c r="F52" s="187" t="s">
        <v>61</v>
      </c>
      <c r="G52" s="187" t="s">
        <v>61</v>
      </c>
      <c r="H52" s="187">
        <v>380</v>
      </c>
      <c r="I52" s="14">
        <v>362</v>
      </c>
      <c r="J52" s="189">
        <v>445</v>
      </c>
      <c r="K52" s="242">
        <v>471</v>
      </c>
      <c r="L52" s="282">
        <v>506</v>
      </c>
      <c r="M52" s="282">
        <v>712</v>
      </c>
      <c r="N52" s="282">
        <v>735</v>
      </c>
      <c r="O52" s="315"/>
    </row>
    <row r="53" spans="1:16" x14ac:dyDescent="0.2">
      <c r="A53" s="186" t="s">
        <v>441</v>
      </c>
      <c r="B53" s="194">
        <v>88</v>
      </c>
      <c r="C53" s="187">
        <v>132</v>
      </c>
      <c r="D53" s="190">
        <v>222</v>
      </c>
      <c r="E53" s="191">
        <v>141</v>
      </c>
      <c r="F53" s="191">
        <v>285</v>
      </c>
      <c r="G53" s="191">
        <v>123</v>
      </c>
      <c r="H53" s="187">
        <v>197</v>
      </c>
      <c r="I53" s="14">
        <v>273</v>
      </c>
      <c r="J53" s="189">
        <v>268</v>
      </c>
      <c r="K53" s="242">
        <v>408</v>
      </c>
      <c r="L53" s="282">
        <v>461</v>
      </c>
      <c r="M53" s="282">
        <v>643</v>
      </c>
      <c r="N53" s="282">
        <v>649</v>
      </c>
      <c r="O53" s="315"/>
    </row>
    <row r="54" spans="1:16" x14ac:dyDescent="0.2">
      <c r="A54" s="175" t="s">
        <v>179</v>
      </c>
      <c r="B54" s="187" t="s">
        <v>61</v>
      </c>
      <c r="C54" s="187" t="s">
        <v>61</v>
      </c>
      <c r="D54" s="187" t="s">
        <v>61</v>
      </c>
      <c r="E54" s="187" t="s">
        <v>61</v>
      </c>
      <c r="F54" s="187" t="s">
        <v>61</v>
      </c>
      <c r="G54" s="187" t="s">
        <v>61</v>
      </c>
      <c r="H54" s="187" t="s">
        <v>61</v>
      </c>
      <c r="I54" s="14">
        <v>7</v>
      </c>
      <c r="J54" s="187" t="s">
        <v>61</v>
      </c>
      <c r="K54" s="254">
        <v>0</v>
      </c>
      <c r="L54" s="254">
        <v>0</v>
      </c>
      <c r="M54" s="254">
        <v>0</v>
      </c>
      <c r="N54" s="254">
        <v>12</v>
      </c>
      <c r="O54" s="315"/>
      <c r="P54" s="282"/>
    </row>
    <row r="55" spans="1:16" x14ac:dyDescent="0.2">
      <c r="A55" s="186" t="s">
        <v>206</v>
      </c>
      <c r="B55" s="194">
        <v>13</v>
      </c>
      <c r="C55" s="187">
        <v>22</v>
      </c>
      <c r="D55" s="190">
        <v>33</v>
      </c>
      <c r="E55" s="191">
        <v>6</v>
      </c>
      <c r="F55" s="191">
        <v>11</v>
      </c>
      <c r="G55" s="191">
        <v>10</v>
      </c>
      <c r="H55" s="187">
        <v>20</v>
      </c>
      <c r="I55" s="14">
        <v>21</v>
      </c>
      <c r="J55" s="189">
        <v>28</v>
      </c>
      <c r="K55" s="242">
        <v>18</v>
      </c>
      <c r="L55" s="282">
        <v>22</v>
      </c>
      <c r="M55" s="282">
        <v>37</v>
      </c>
      <c r="N55" s="282">
        <v>51</v>
      </c>
      <c r="O55" s="315"/>
      <c r="P55" s="282"/>
    </row>
    <row r="56" spans="1:16" x14ac:dyDescent="0.25">
      <c r="A56" s="186" t="s">
        <v>442</v>
      </c>
      <c r="B56" s="194">
        <v>140</v>
      </c>
      <c r="C56" s="187">
        <v>150</v>
      </c>
      <c r="D56" s="190">
        <v>95</v>
      </c>
      <c r="E56" s="191">
        <v>43</v>
      </c>
      <c r="F56" s="187" t="s">
        <v>61</v>
      </c>
      <c r="G56" s="187" t="s">
        <v>61</v>
      </c>
      <c r="H56" s="187" t="s">
        <v>61</v>
      </c>
      <c r="I56" s="187" t="s">
        <v>61</v>
      </c>
      <c r="J56" s="187" t="s">
        <v>61</v>
      </c>
      <c r="K56" s="254">
        <v>0</v>
      </c>
      <c r="L56" s="254">
        <v>0</v>
      </c>
      <c r="M56" s="254">
        <v>0</v>
      </c>
      <c r="N56" s="254">
        <v>0</v>
      </c>
      <c r="O56" s="315"/>
    </row>
    <row r="57" spans="1:16" x14ac:dyDescent="0.2">
      <c r="A57" s="186" t="s">
        <v>207</v>
      </c>
      <c r="B57" s="194">
        <v>41</v>
      </c>
      <c r="C57" s="187">
        <v>47</v>
      </c>
      <c r="D57" s="190">
        <v>56</v>
      </c>
      <c r="E57" s="191">
        <v>30</v>
      </c>
      <c r="F57" s="191">
        <v>32</v>
      </c>
      <c r="G57" s="191">
        <v>27</v>
      </c>
      <c r="H57" s="187">
        <v>12</v>
      </c>
      <c r="I57" s="14">
        <v>27</v>
      </c>
      <c r="J57" s="189">
        <v>25</v>
      </c>
      <c r="K57" s="242">
        <v>19</v>
      </c>
      <c r="L57" s="282">
        <v>26</v>
      </c>
      <c r="M57" s="282">
        <v>31</v>
      </c>
      <c r="N57" s="282">
        <v>8</v>
      </c>
      <c r="O57" s="315"/>
    </row>
    <row r="58" spans="1:16" x14ac:dyDescent="0.2">
      <c r="A58" s="186" t="s">
        <v>209</v>
      </c>
      <c r="B58" s="187" t="s">
        <v>61</v>
      </c>
      <c r="C58" s="187" t="s">
        <v>61</v>
      </c>
      <c r="D58" s="187" t="s">
        <v>61</v>
      </c>
      <c r="E58" s="187" t="s">
        <v>61</v>
      </c>
      <c r="F58" s="191">
        <v>8</v>
      </c>
      <c r="G58" s="191">
        <v>13</v>
      </c>
      <c r="H58" s="187" t="s">
        <v>61</v>
      </c>
      <c r="I58" s="187" t="s">
        <v>61</v>
      </c>
      <c r="J58" s="187" t="s">
        <v>61</v>
      </c>
      <c r="K58" s="254">
        <v>0</v>
      </c>
      <c r="L58" s="254">
        <v>0</v>
      </c>
      <c r="M58" s="254">
        <v>0</v>
      </c>
      <c r="N58" s="254">
        <v>0</v>
      </c>
      <c r="O58" s="315"/>
      <c r="P58" s="282"/>
    </row>
    <row r="59" spans="1:16" x14ac:dyDescent="0.2">
      <c r="A59" s="186" t="s">
        <v>443</v>
      </c>
      <c r="B59" s="194">
        <v>119</v>
      </c>
      <c r="C59" s="187">
        <v>153</v>
      </c>
      <c r="D59" s="190">
        <v>150</v>
      </c>
      <c r="E59" s="191">
        <v>114</v>
      </c>
      <c r="F59" s="191">
        <v>130</v>
      </c>
      <c r="G59" s="191">
        <v>104</v>
      </c>
      <c r="H59" s="187">
        <v>96</v>
      </c>
      <c r="I59" s="14">
        <v>111</v>
      </c>
      <c r="J59" s="189">
        <v>149</v>
      </c>
      <c r="K59" s="242">
        <v>136</v>
      </c>
      <c r="L59" s="282">
        <v>185</v>
      </c>
      <c r="M59" s="282">
        <v>176</v>
      </c>
      <c r="N59" s="282">
        <v>180</v>
      </c>
      <c r="O59" s="315"/>
    </row>
    <row r="60" spans="1:16" x14ac:dyDescent="0.2">
      <c r="A60" s="175" t="s">
        <v>210</v>
      </c>
      <c r="B60" s="187" t="s">
        <v>61</v>
      </c>
      <c r="C60" s="187" t="s">
        <v>61</v>
      </c>
      <c r="D60" s="187" t="s">
        <v>61</v>
      </c>
      <c r="E60" s="187" t="s">
        <v>61</v>
      </c>
      <c r="F60" s="187" t="s">
        <v>61</v>
      </c>
      <c r="G60" s="187" t="s">
        <v>61</v>
      </c>
      <c r="H60" s="187" t="s">
        <v>61</v>
      </c>
      <c r="I60" s="14">
        <v>48</v>
      </c>
      <c r="J60" s="189">
        <v>130</v>
      </c>
      <c r="K60" s="242">
        <v>216</v>
      </c>
      <c r="L60" s="282">
        <v>232</v>
      </c>
      <c r="M60" s="282">
        <v>275</v>
      </c>
      <c r="N60" s="282">
        <v>331</v>
      </c>
      <c r="O60" s="315"/>
      <c r="P60" s="282"/>
    </row>
    <row r="61" spans="1:16" x14ac:dyDescent="0.2">
      <c r="A61" s="186" t="s">
        <v>444</v>
      </c>
      <c r="B61" s="194">
        <v>42</v>
      </c>
      <c r="C61" s="187">
        <v>25</v>
      </c>
      <c r="D61" s="190">
        <v>42</v>
      </c>
      <c r="E61" s="191">
        <v>20</v>
      </c>
      <c r="F61" s="191">
        <v>10</v>
      </c>
      <c r="G61" s="191">
        <v>13</v>
      </c>
      <c r="H61" s="187">
        <v>39</v>
      </c>
      <c r="I61" s="14">
        <v>31</v>
      </c>
      <c r="J61" s="189">
        <v>10</v>
      </c>
      <c r="K61" s="242">
        <v>34</v>
      </c>
      <c r="L61" s="282">
        <v>26</v>
      </c>
      <c r="M61" s="282">
        <v>45</v>
      </c>
      <c r="N61" s="282">
        <v>64</v>
      </c>
      <c r="O61" s="315"/>
      <c r="P61" s="282"/>
    </row>
    <row r="62" spans="1:16" x14ac:dyDescent="0.2">
      <c r="A62" s="186" t="s">
        <v>219</v>
      </c>
      <c r="B62" s="194">
        <v>15</v>
      </c>
      <c r="C62" s="187">
        <v>9</v>
      </c>
      <c r="D62" s="187" t="s">
        <v>61</v>
      </c>
      <c r="E62" s="191">
        <v>3</v>
      </c>
      <c r="F62" s="191">
        <v>5</v>
      </c>
      <c r="G62" s="191">
        <v>10</v>
      </c>
      <c r="H62" s="187">
        <v>11</v>
      </c>
      <c r="I62" s="14">
        <v>6</v>
      </c>
      <c r="J62" s="189">
        <v>4</v>
      </c>
      <c r="K62" s="242">
        <v>13</v>
      </c>
      <c r="L62" s="282">
        <v>10</v>
      </c>
      <c r="M62" s="282">
        <v>12</v>
      </c>
      <c r="N62" s="282">
        <v>20</v>
      </c>
      <c r="O62" s="315"/>
      <c r="P62" s="282"/>
    </row>
    <row r="63" spans="1:16" x14ac:dyDescent="0.2">
      <c r="A63" s="186" t="s">
        <v>182</v>
      </c>
      <c r="B63" s="194">
        <v>3</v>
      </c>
      <c r="C63" s="187" t="s">
        <v>61</v>
      </c>
      <c r="D63" s="190">
        <v>85</v>
      </c>
      <c r="E63" s="191">
        <v>48</v>
      </c>
      <c r="F63" s="191">
        <v>77</v>
      </c>
      <c r="G63" s="191">
        <v>75</v>
      </c>
      <c r="H63" s="187">
        <v>66</v>
      </c>
      <c r="I63" s="14">
        <v>125</v>
      </c>
      <c r="J63" s="189">
        <v>114</v>
      </c>
      <c r="K63" s="242">
        <v>78</v>
      </c>
      <c r="L63" s="282">
        <v>227</v>
      </c>
      <c r="M63" s="282">
        <v>180</v>
      </c>
      <c r="N63" s="282">
        <v>179</v>
      </c>
      <c r="O63" s="315"/>
    </row>
    <row r="64" spans="1:16" x14ac:dyDescent="0.25">
      <c r="A64" s="186" t="s">
        <v>445</v>
      </c>
      <c r="B64" s="194">
        <v>2</v>
      </c>
      <c r="C64" s="187">
        <v>3</v>
      </c>
      <c r="D64" s="187" t="s">
        <v>61</v>
      </c>
      <c r="E64" s="187" t="s">
        <v>61</v>
      </c>
      <c r="F64" s="187" t="s">
        <v>61</v>
      </c>
      <c r="G64" s="187" t="s">
        <v>61</v>
      </c>
      <c r="H64" s="187" t="s">
        <v>61</v>
      </c>
      <c r="I64" s="187" t="s">
        <v>61</v>
      </c>
      <c r="J64" s="187" t="s">
        <v>61</v>
      </c>
      <c r="K64" s="254">
        <v>0</v>
      </c>
      <c r="L64" s="254">
        <v>0</v>
      </c>
      <c r="M64" s="254">
        <v>0</v>
      </c>
      <c r="N64" s="254">
        <v>0</v>
      </c>
      <c r="O64" s="315"/>
    </row>
    <row r="65" spans="1:16" x14ac:dyDescent="0.25">
      <c r="A65" s="186" t="s">
        <v>446</v>
      </c>
      <c r="B65" s="187" t="s">
        <v>61</v>
      </c>
      <c r="C65" s="187">
        <v>86</v>
      </c>
      <c r="D65" s="187" t="s">
        <v>61</v>
      </c>
      <c r="E65" s="187" t="s">
        <v>61</v>
      </c>
      <c r="F65" s="187" t="s">
        <v>61</v>
      </c>
      <c r="G65" s="187" t="s">
        <v>61</v>
      </c>
      <c r="H65" s="187" t="s">
        <v>61</v>
      </c>
      <c r="I65" s="187" t="s">
        <v>61</v>
      </c>
      <c r="J65" s="187" t="s">
        <v>61</v>
      </c>
      <c r="K65" s="254">
        <v>0</v>
      </c>
      <c r="L65" s="254">
        <v>0</v>
      </c>
      <c r="M65" s="254">
        <v>0</v>
      </c>
      <c r="N65" s="254">
        <v>0</v>
      </c>
      <c r="O65" s="315"/>
    </row>
    <row r="66" spans="1:16" x14ac:dyDescent="0.25">
      <c r="A66" s="186" t="s">
        <v>447</v>
      </c>
      <c r="B66" s="194">
        <v>113</v>
      </c>
      <c r="C66" s="187">
        <v>158</v>
      </c>
      <c r="D66" s="190">
        <v>87</v>
      </c>
      <c r="E66" s="191">
        <v>72</v>
      </c>
      <c r="F66" s="191">
        <v>14</v>
      </c>
      <c r="G66" s="187" t="s">
        <v>61</v>
      </c>
      <c r="H66" s="187" t="s">
        <v>61</v>
      </c>
      <c r="I66" s="187" t="s">
        <v>61</v>
      </c>
      <c r="J66" s="187" t="s">
        <v>61</v>
      </c>
      <c r="K66" s="254">
        <v>0</v>
      </c>
      <c r="L66" s="254">
        <v>0</v>
      </c>
      <c r="M66" s="254">
        <v>0</v>
      </c>
      <c r="N66" s="254">
        <v>0</v>
      </c>
      <c r="O66" s="315"/>
    </row>
    <row r="67" spans="1:16" x14ac:dyDescent="0.2">
      <c r="A67" s="186" t="s">
        <v>183</v>
      </c>
      <c r="B67" s="194">
        <v>982</v>
      </c>
      <c r="C67" s="187">
        <v>823</v>
      </c>
      <c r="D67" s="190">
        <v>978</v>
      </c>
      <c r="E67" s="191">
        <v>969</v>
      </c>
      <c r="F67" s="191">
        <v>847</v>
      </c>
      <c r="G67" s="191">
        <v>748</v>
      </c>
      <c r="H67" s="187">
        <v>892</v>
      </c>
      <c r="I67" s="14">
        <v>1015</v>
      </c>
      <c r="J67" s="189">
        <v>972</v>
      </c>
      <c r="K67" s="242">
        <v>1063</v>
      </c>
      <c r="L67" s="282">
        <v>1307</v>
      </c>
      <c r="M67" s="282">
        <v>1527</v>
      </c>
      <c r="N67" s="282">
        <v>1575</v>
      </c>
      <c r="O67" s="315"/>
      <c r="P67" s="282"/>
    </row>
    <row r="68" spans="1:16" x14ac:dyDescent="0.25">
      <c r="A68" s="186" t="s">
        <v>448</v>
      </c>
      <c r="B68" s="194">
        <v>1</v>
      </c>
      <c r="C68" s="187">
        <v>315</v>
      </c>
      <c r="D68" s="190">
        <v>273</v>
      </c>
      <c r="E68" s="191">
        <v>307</v>
      </c>
      <c r="F68" s="191">
        <v>372</v>
      </c>
      <c r="G68" s="191">
        <v>334</v>
      </c>
      <c r="H68" s="187" t="s">
        <v>61</v>
      </c>
      <c r="I68" s="187" t="s">
        <v>61</v>
      </c>
      <c r="J68" s="187" t="s">
        <v>61</v>
      </c>
      <c r="K68" s="254">
        <v>0</v>
      </c>
      <c r="L68" s="254">
        <v>0</v>
      </c>
      <c r="M68" s="254">
        <v>0</v>
      </c>
      <c r="N68" s="254">
        <v>0</v>
      </c>
      <c r="O68" s="315"/>
    </row>
    <row r="69" spans="1:16" x14ac:dyDescent="0.2">
      <c r="A69" s="186" t="s">
        <v>185</v>
      </c>
      <c r="B69" s="187" t="s">
        <v>61</v>
      </c>
      <c r="C69" s="187" t="s">
        <v>61</v>
      </c>
      <c r="D69" s="187" t="s">
        <v>61</v>
      </c>
      <c r="E69" s="187" t="s">
        <v>61</v>
      </c>
      <c r="F69" s="187" t="s">
        <v>61</v>
      </c>
      <c r="G69" s="187" t="s">
        <v>61</v>
      </c>
      <c r="H69" s="187" t="s">
        <v>61</v>
      </c>
      <c r="I69" s="187" t="s">
        <v>61</v>
      </c>
      <c r="J69" s="189">
        <v>7</v>
      </c>
      <c r="K69" s="242">
        <v>0</v>
      </c>
      <c r="L69" s="254">
        <v>0</v>
      </c>
      <c r="M69" s="254">
        <v>0</v>
      </c>
      <c r="N69" s="254">
        <v>0</v>
      </c>
      <c r="O69" s="315"/>
      <c r="P69" s="282"/>
    </row>
    <row r="70" spans="1:16" x14ac:dyDescent="0.2">
      <c r="A70" s="186" t="s">
        <v>186</v>
      </c>
      <c r="B70" s="194">
        <v>191</v>
      </c>
      <c r="C70" s="187">
        <v>231</v>
      </c>
      <c r="D70" s="190">
        <v>210</v>
      </c>
      <c r="E70" s="191">
        <v>154</v>
      </c>
      <c r="F70" s="191">
        <v>107</v>
      </c>
      <c r="G70" s="191">
        <v>103</v>
      </c>
      <c r="H70" s="187">
        <v>120</v>
      </c>
      <c r="I70" s="14">
        <v>154</v>
      </c>
      <c r="J70" s="189">
        <v>119</v>
      </c>
      <c r="K70" s="242">
        <v>84</v>
      </c>
      <c r="L70" s="282">
        <v>139</v>
      </c>
      <c r="M70" s="282">
        <v>142</v>
      </c>
      <c r="N70" s="282">
        <v>178</v>
      </c>
      <c r="O70" s="315"/>
      <c r="P70" s="282"/>
    </row>
    <row r="71" spans="1:16" x14ac:dyDescent="0.2">
      <c r="A71" s="186" t="s">
        <v>449</v>
      </c>
      <c r="B71" s="194">
        <v>178</v>
      </c>
      <c r="C71" s="187">
        <v>192</v>
      </c>
      <c r="D71" s="190">
        <v>148</v>
      </c>
      <c r="E71" s="191">
        <v>151</v>
      </c>
      <c r="F71" s="191">
        <v>196</v>
      </c>
      <c r="G71" s="191">
        <v>152</v>
      </c>
      <c r="H71" s="187">
        <v>140</v>
      </c>
      <c r="I71" s="14">
        <v>166</v>
      </c>
      <c r="J71" s="189">
        <v>206</v>
      </c>
      <c r="K71" s="242">
        <v>215</v>
      </c>
      <c r="L71" s="282">
        <v>294</v>
      </c>
      <c r="M71" s="282">
        <v>407</v>
      </c>
      <c r="N71" s="282">
        <v>481</v>
      </c>
      <c r="O71" s="315"/>
      <c r="P71" s="282"/>
    </row>
    <row r="72" spans="1:16" x14ac:dyDescent="0.2">
      <c r="A72" s="186" t="s">
        <v>189</v>
      </c>
      <c r="B72" s="196">
        <v>232</v>
      </c>
      <c r="C72" s="192">
        <v>242</v>
      </c>
      <c r="D72" s="190">
        <v>203</v>
      </c>
      <c r="E72" s="191">
        <v>211</v>
      </c>
      <c r="F72" s="191">
        <v>229</v>
      </c>
      <c r="G72" s="191">
        <v>128</v>
      </c>
      <c r="H72" s="187">
        <v>219</v>
      </c>
      <c r="I72" s="14">
        <v>188</v>
      </c>
      <c r="J72" s="189">
        <v>214</v>
      </c>
      <c r="K72" s="242">
        <v>218</v>
      </c>
      <c r="L72" s="282">
        <v>225</v>
      </c>
      <c r="M72" s="282">
        <v>339</v>
      </c>
      <c r="N72" s="282">
        <v>397</v>
      </c>
      <c r="O72" s="315"/>
      <c r="P72" s="282"/>
    </row>
    <row r="73" spans="1:16" ht="13.5" thickBot="1" x14ac:dyDescent="0.25">
      <c r="A73" s="197" t="s">
        <v>187</v>
      </c>
      <c r="B73" s="198" t="s">
        <v>61</v>
      </c>
      <c r="C73" s="198">
        <v>68</v>
      </c>
      <c r="D73" s="199">
        <v>164</v>
      </c>
      <c r="E73" s="200">
        <v>124</v>
      </c>
      <c r="F73" s="200">
        <v>176</v>
      </c>
      <c r="G73" s="200">
        <v>180</v>
      </c>
      <c r="H73" s="198">
        <v>160</v>
      </c>
      <c r="I73" s="201">
        <v>198</v>
      </c>
      <c r="J73" s="202">
        <v>203</v>
      </c>
      <c r="K73" s="243">
        <v>193</v>
      </c>
      <c r="L73" s="286">
        <v>302</v>
      </c>
      <c r="M73" s="286">
        <v>295</v>
      </c>
      <c r="N73" s="286">
        <v>248</v>
      </c>
      <c r="O73" s="315"/>
      <c r="P73" s="282"/>
    </row>
    <row r="74" spans="1:16" x14ac:dyDescent="0.25">
      <c r="A74" s="358" t="s">
        <v>224</v>
      </c>
      <c r="B74" s="358"/>
      <c r="C74" s="358"/>
      <c r="D74" s="358"/>
      <c r="E74" s="358"/>
      <c r="F74" s="358"/>
      <c r="G74" s="358"/>
      <c r="H74" s="358"/>
      <c r="I74" s="358"/>
      <c r="J74" s="358"/>
      <c r="K74" s="358"/>
      <c r="L74" s="287"/>
    </row>
    <row r="75" spans="1:16" x14ac:dyDescent="0.25">
      <c r="A75" s="203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</row>
    <row r="84" spans="4:4" ht="13.5" thickBot="1" x14ac:dyDescent="0.3">
      <c r="D84" s="362"/>
    </row>
  </sheetData>
  <mergeCells count="6">
    <mergeCell ref="P1:Q2"/>
    <mergeCell ref="A74:K74"/>
    <mergeCell ref="A1:M1"/>
    <mergeCell ref="A2:M2"/>
    <mergeCell ref="A3:M3"/>
    <mergeCell ref="A4:M4"/>
  </mergeCells>
  <hyperlinks>
    <hyperlink ref="P1" r:id="rId1" location="INDICE!A1"/>
    <hyperlink ref="P1:Q2" location="INDICE!A1" display="INDICE"/>
  </hyperlinks>
  <printOptions horizontalCentered="1"/>
  <pageMargins left="0.19685039370078741" right="0.19685039370078741" top="0.39370078740157483" bottom="0.39370078740157483" header="0" footer="0"/>
  <pageSetup scale="77" orientation="portrait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"/>
  <sheetViews>
    <sheetView showGridLines="0" zoomScaleNormal="100" workbookViewId="0">
      <selection activeCell="W45" sqref="W45:X46"/>
    </sheetView>
  </sheetViews>
  <sheetFormatPr baseColWidth="10" defaultColWidth="11" defaultRowHeight="12.75" x14ac:dyDescent="0.25"/>
  <cols>
    <col min="1" max="1" width="53.5703125" style="180" customWidth="1"/>
    <col min="2" max="4" width="11.42578125" style="181" customWidth="1"/>
    <col min="5" max="5" width="42.42578125" style="178" bestFit="1" customWidth="1"/>
    <col min="6" max="255" width="11" style="178"/>
    <col min="256" max="256" width="53.5703125" style="178" customWidth="1"/>
    <col min="257" max="259" width="11.42578125" style="178" customWidth="1"/>
    <col min="260" max="511" width="11" style="178"/>
    <col min="512" max="512" width="53.5703125" style="178" customWidth="1"/>
    <col min="513" max="515" width="11.42578125" style="178" customWidth="1"/>
    <col min="516" max="767" width="11" style="178"/>
    <col min="768" max="768" width="53.5703125" style="178" customWidth="1"/>
    <col min="769" max="771" width="11.42578125" style="178" customWidth="1"/>
    <col min="772" max="1023" width="11" style="178"/>
    <col min="1024" max="1024" width="53.5703125" style="178" customWidth="1"/>
    <col min="1025" max="1027" width="11.42578125" style="178" customWidth="1"/>
    <col min="1028" max="1279" width="11" style="178"/>
    <col min="1280" max="1280" width="53.5703125" style="178" customWidth="1"/>
    <col min="1281" max="1283" width="11.42578125" style="178" customWidth="1"/>
    <col min="1284" max="1535" width="11" style="178"/>
    <col min="1536" max="1536" width="53.5703125" style="178" customWidth="1"/>
    <col min="1537" max="1539" width="11.42578125" style="178" customWidth="1"/>
    <col min="1540" max="1791" width="11" style="178"/>
    <col min="1792" max="1792" width="53.5703125" style="178" customWidth="1"/>
    <col min="1793" max="1795" width="11.42578125" style="178" customWidth="1"/>
    <col min="1796" max="2047" width="11" style="178"/>
    <col min="2048" max="2048" width="53.5703125" style="178" customWidth="1"/>
    <col min="2049" max="2051" width="11.42578125" style="178" customWidth="1"/>
    <col min="2052" max="2303" width="11" style="178"/>
    <col min="2304" max="2304" width="53.5703125" style="178" customWidth="1"/>
    <col min="2305" max="2307" width="11.42578125" style="178" customWidth="1"/>
    <col min="2308" max="2559" width="11" style="178"/>
    <col min="2560" max="2560" width="53.5703125" style="178" customWidth="1"/>
    <col min="2561" max="2563" width="11.42578125" style="178" customWidth="1"/>
    <col min="2564" max="2815" width="11" style="178"/>
    <col min="2816" max="2816" width="53.5703125" style="178" customWidth="1"/>
    <col min="2817" max="2819" width="11.42578125" style="178" customWidth="1"/>
    <col min="2820" max="3071" width="11" style="178"/>
    <col min="3072" max="3072" width="53.5703125" style="178" customWidth="1"/>
    <col min="3073" max="3075" width="11.42578125" style="178" customWidth="1"/>
    <col min="3076" max="3327" width="11" style="178"/>
    <col min="3328" max="3328" width="53.5703125" style="178" customWidth="1"/>
    <col min="3329" max="3331" width="11.42578125" style="178" customWidth="1"/>
    <col min="3332" max="3583" width="11" style="178"/>
    <col min="3584" max="3584" width="53.5703125" style="178" customWidth="1"/>
    <col min="3585" max="3587" width="11.42578125" style="178" customWidth="1"/>
    <col min="3588" max="3839" width="11" style="178"/>
    <col min="3840" max="3840" width="53.5703125" style="178" customWidth="1"/>
    <col min="3841" max="3843" width="11.42578125" style="178" customWidth="1"/>
    <col min="3844" max="4095" width="11" style="178"/>
    <col min="4096" max="4096" width="53.5703125" style="178" customWidth="1"/>
    <col min="4097" max="4099" width="11.42578125" style="178" customWidth="1"/>
    <col min="4100" max="4351" width="11" style="178"/>
    <col min="4352" max="4352" width="53.5703125" style="178" customWidth="1"/>
    <col min="4353" max="4355" width="11.42578125" style="178" customWidth="1"/>
    <col min="4356" max="4607" width="11" style="178"/>
    <col min="4608" max="4608" width="53.5703125" style="178" customWidth="1"/>
    <col min="4609" max="4611" width="11.42578125" style="178" customWidth="1"/>
    <col min="4612" max="4863" width="11" style="178"/>
    <col min="4864" max="4864" width="53.5703125" style="178" customWidth="1"/>
    <col min="4865" max="4867" width="11.42578125" style="178" customWidth="1"/>
    <col min="4868" max="5119" width="11" style="178"/>
    <col min="5120" max="5120" width="53.5703125" style="178" customWidth="1"/>
    <col min="5121" max="5123" width="11.42578125" style="178" customWidth="1"/>
    <col min="5124" max="5375" width="11" style="178"/>
    <col min="5376" max="5376" width="53.5703125" style="178" customWidth="1"/>
    <col min="5377" max="5379" width="11.42578125" style="178" customWidth="1"/>
    <col min="5380" max="5631" width="11" style="178"/>
    <col min="5632" max="5632" width="53.5703125" style="178" customWidth="1"/>
    <col min="5633" max="5635" width="11.42578125" style="178" customWidth="1"/>
    <col min="5636" max="5887" width="11" style="178"/>
    <col min="5888" max="5888" width="53.5703125" style="178" customWidth="1"/>
    <col min="5889" max="5891" width="11.42578125" style="178" customWidth="1"/>
    <col min="5892" max="6143" width="11" style="178"/>
    <col min="6144" max="6144" width="53.5703125" style="178" customWidth="1"/>
    <col min="6145" max="6147" width="11.42578125" style="178" customWidth="1"/>
    <col min="6148" max="6399" width="11" style="178"/>
    <col min="6400" max="6400" width="53.5703125" style="178" customWidth="1"/>
    <col min="6401" max="6403" width="11.42578125" style="178" customWidth="1"/>
    <col min="6404" max="6655" width="11" style="178"/>
    <col min="6656" max="6656" width="53.5703125" style="178" customWidth="1"/>
    <col min="6657" max="6659" width="11.42578125" style="178" customWidth="1"/>
    <col min="6660" max="6911" width="11" style="178"/>
    <col min="6912" max="6912" width="53.5703125" style="178" customWidth="1"/>
    <col min="6913" max="6915" width="11.42578125" style="178" customWidth="1"/>
    <col min="6916" max="7167" width="11" style="178"/>
    <col min="7168" max="7168" width="53.5703125" style="178" customWidth="1"/>
    <col min="7169" max="7171" width="11.42578125" style="178" customWidth="1"/>
    <col min="7172" max="7423" width="11" style="178"/>
    <col min="7424" max="7424" width="53.5703125" style="178" customWidth="1"/>
    <col min="7425" max="7427" width="11.42578125" style="178" customWidth="1"/>
    <col min="7428" max="7679" width="11" style="178"/>
    <col min="7680" max="7680" width="53.5703125" style="178" customWidth="1"/>
    <col min="7681" max="7683" width="11.42578125" style="178" customWidth="1"/>
    <col min="7684" max="7935" width="11" style="178"/>
    <col min="7936" max="7936" width="53.5703125" style="178" customWidth="1"/>
    <col min="7937" max="7939" width="11.42578125" style="178" customWidth="1"/>
    <col min="7940" max="8191" width="11" style="178"/>
    <col min="8192" max="8192" width="53.5703125" style="178" customWidth="1"/>
    <col min="8193" max="8195" width="11.42578125" style="178" customWidth="1"/>
    <col min="8196" max="8447" width="11" style="178"/>
    <col min="8448" max="8448" width="53.5703125" style="178" customWidth="1"/>
    <col min="8449" max="8451" width="11.42578125" style="178" customWidth="1"/>
    <col min="8452" max="8703" width="11" style="178"/>
    <col min="8704" max="8704" width="53.5703125" style="178" customWidth="1"/>
    <col min="8705" max="8707" width="11.42578125" style="178" customWidth="1"/>
    <col min="8708" max="8959" width="11" style="178"/>
    <col min="8960" max="8960" width="53.5703125" style="178" customWidth="1"/>
    <col min="8961" max="8963" width="11.42578125" style="178" customWidth="1"/>
    <col min="8964" max="9215" width="11" style="178"/>
    <col min="9216" max="9216" width="53.5703125" style="178" customWidth="1"/>
    <col min="9217" max="9219" width="11.42578125" style="178" customWidth="1"/>
    <col min="9220" max="9471" width="11" style="178"/>
    <col min="9472" max="9472" width="53.5703125" style="178" customWidth="1"/>
    <col min="9473" max="9475" width="11.42578125" style="178" customWidth="1"/>
    <col min="9476" max="9727" width="11" style="178"/>
    <col min="9728" max="9728" width="53.5703125" style="178" customWidth="1"/>
    <col min="9729" max="9731" width="11.42578125" style="178" customWidth="1"/>
    <col min="9732" max="9983" width="11" style="178"/>
    <col min="9984" max="9984" width="53.5703125" style="178" customWidth="1"/>
    <col min="9985" max="9987" width="11.42578125" style="178" customWidth="1"/>
    <col min="9988" max="10239" width="11" style="178"/>
    <col min="10240" max="10240" width="53.5703125" style="178" customWidth="1"/>
    <col min="10241" max="10243" width="11.42578125" style="178" customWidth="1"/>
    <col min="10244" max="10495" width="11" style="178"/>
    <col min="10496" max="10496" width="53.5703125" style="178" customWidth="1"/>
    <col min="10497" max="10499" width="11.42578125" style="178" customWidth="1"/>
    <col min="10500" max="10751" width="11" style="178"/>
    <col min="10752" max="10752" width="53.5703125" style="178" customWidth="1"/>
    <col min="10753" max="10755" width="11.42578125" style="178" customWidth="1"/>
    <col min="10756" max="11007" width="11" style="178"/>
    <col min="11008" max="11008" width="53.5703125" style="178" customWidth="1"/>
    <col min="11009" max="11011" width="11.42578125" style="178" customWidth="1"/>
    <col min="11012" max="11263" width="11" style="178"/>
    <col min="11264" max="11264" width="53.5703125" style="178" customWidth="1"/>
    <col min="11265" max="11267" width="11.42578125" style="178" customWidth="1"/>
    <col min="11268" max="11519" width="11" style="178"/>
    <col min="11520" max="11520" width="53.5703125" style="178" customWidth="1"/>
    <col min="11521" max="11523" width="11.42578125" style="178" customWidth="1"/>
    <col min="11524" max="11775" width="11" style="178"/>
    <col min="11776" max="11776" width="53.5703125" style="178" customWidth="1"/>
    <col min="11777" max="11779" width="11.42578125" style="178" customWidth="1"/>
    <col min="11780" max="12031" width="11" style="178"/>
    <col min="12032" max="12032" width="53.5703125" style="178" customWidth="1"/>
    <col min="12033" max="12035" width="11.42578125" style="178" customWidth="1"/>
    <col min="12036" max="12287" width="11" style="178"/>
    <col min="12288" max="12288" width="53.5703125" style="178" customWidth="1"/>
    <col min="12289" max="12291" width="11.42578125" style="178" customWidth="1"/>
    <col min="12292" max="12543" width="11" style="178"/>
    <col min="12544" max="12544" width="53.5703125" style="178" customWidth="1"/>
    <col min="12545" max="12547" width="11.42578125" style="178" customWidth="1"/>
    <col min="12548" max="12799" width="11" style="178"/>
    <col min="12800" max="12800" width="53.5703125" style="178" customWidth="1"/>
    <col min="12801" max="12803" width="11.42578125" style="178" customWidth="1"/>
    <col min="12804" max="13055" width="11" style="178"/>
    <col min="13056" max="13056" width="53.5703125" style="178" customWidth="1"/>
    <col min="13057" max="13059" width="11.42578125" style="178" customWidth="1"/>
    <col min="13060" max="13311" width="11" style="178"/>
    <col min="13312" max="13312" width="53.5703125" style="178" customWidth="1"/>
    <col min="13313" max="13315" width="11.42578125" style="178" customWidth="1"/>
    <col min="13316" max="13567" width="11" style="178"/>
    <col min="13568" max="13568" width="53.5703125" style="178" customWidth="1"/>
    <col min="13569" max="13571" width="11.42578125" style="178" customWidth="1"/>
    <col min="13572" max="13823" width="11" style="178"/>
    <col min="13824" max="13824" width="53.5703125" style="178" customWidth="1"/>
    <col min="13825" max="13827" width="11.42578125" style="178" customWidth="1"/>
    <col min="13828" max="14079" width="11" style="178"/>
    <col min="14080" max="14080" width="53.5703125" style="178" customWidth="1"/>
    <col min="14081" max="14083" width="11.42578125" style="178" customWidth="1"/>
    <col min="14084" max="14335" width="11" style="178"/>
    <col min="14336" max="14336" width="53.5703125" style="178" customWidth="1"/>
    <col min="14337" max="14339" width="11.42578125" style="178" customWidth="1"/>
    <col min="14340" max="14591" width="11" style="178"/>
    <col min="14592" max="14592" width="53.5703125" style="178" customWidth="1"/>
    <col min="14593" max="14595" width="11.42578125" style="178" customWidth="1"/>
    <col min="14596" max="14847" width="11" style="178"/>
    <col min="14848" max="14848" width="53.5703125" style="178" customWidth="1"/>
    <col min="14849" max="14851" width="11.42578125" style="178" customWidth="1"/>
    <col min="14852" max="15103" width="11" style="178"/>
    <col min="15104" max="15104" width="53.5703125" style="178" customWidth="1"/>
    <col min="15105" max="15107" width="11.42578125" style="178" customWidth="1"/>
    <col min="15108" max="15359" width="11" style="178"/>
    <col min="15360" max="15360" width="53.5703125" style="178" customWidth="1"/>
    <col min="15361" max="15363" width="11.42578125" style="178" customWidth="1"/>
    <col min="15364" max="15615" width="11" style="178"/>
    <col min="15616" max="15616" width="53.5703125" style="178" customWidth="1"/>
    <col min="15617" max="15619" width="11.42578125" style="178" customWidth="1"/>
    <col min="15620" max="15871" width="11" style="178"/>
    <col min="15872" max="15872" width="53.5703125" style="178" customWidth="1"/>
    <col min="15873" max="15875" width="11.42578125" style="178" customWidth="1"/>
    <col min="15876" max="16127" width="11" style="178"/>
    <col min="16128" max="16128" width="53.5703125" style="178" customWidth="1"/>
    <col min="16129" max="16131" width="11.42578125" style="178" customWidth="1"/>
    <col min="16132" max="16384" width="11" style="178"/>
  </cols>
  <sheetData>
    <row r="1" spans="1:8" s="176" customFormat="1" ht="15" customHeight="1" x14ac:dyDescent="0.2">
      <c r="A1" s="367" t="s">
        <v>473</v>
      </c>
      <c r="B1" s="368"/>
      <c r="C1" s="359"/>
      <c r="D1" s="359"/>
      <c r="F1" s="29"/>
      <c r="G1" s="326" t="s">
        <v>317</v>
      </c>
      <c r="H1" s="326"/>
    </row>
    <row r="2" spans="1:8" s="176" customFormat="1" ht="14.25" customHeight="1" x14ac:dyDescent="0.2">
      <c r="A2" s="369" t="s">
        <v>316</v>
      </c>
      <c r="B2" s="370"/>
      <c r="C2" s="360"/>
      <c r="D2" s="360"/>
      <c r="F2" s="30"/>
      <c r="G2" s="326"/>
      <c r="H2" s="326"/>
    </row>
    <row r="3" spans="1:8" s="176" customFormat="1" ht="14.25" x14ac:dyDescent="0.25">
      <c r="A3" s="369" t="s">
        <v>476</v>
      </c>
      <c r="B3" s="370"/>
      <c r="C3" s="360"/>
      <c r="D3" s="360"/>
    </row>
    <row r="4" spans="1:8" ht="17.25" customHeight="1" thickBot="1" x14ac:dyDescent="0.3">
      <c r="A4" s="371"/>
      <c r="B4" s="372"/>
      <c r="C4" s="177"/>
      <c r="D4" s="177"/>
    </row>
    <row r="5" spans="1:8" ht="21.75" customHeight="1" thickBot="1" x14ac:dyDescent="0.3">
      <c r="A5" s="373"/>
      <c r="B5" s="374" t="s">
        <v>19</v>
      </c>
      <c r="C5" s="179" t="s">
        <v>164</v>
      </c>
      <c r="D5" s="179" t="s">
        <v>165</v>
      </c>
    </row>
    <row r="6" spans="1:8" x14ac:dyDescent="0.2">
      <c r="A6" s="375" t="s">
        <v>63</v>
      </c>
      <c r="B6" s="376">
        <v>14562</v>
      </c>
      <c r="C6" s="281">
        <v>6443</v>
      </c>
      <c r="D6" s="281">
        <v>8119</v>
      </c>
    </row>
    <row r="7" spans="1:8" x14ac:dyDescent="0.2">
      <c r="A7" s="375"/>
      <c r="B7" s="377"/>
      <c r="C7" s="282"/>
      <c r="D7" s="282"/>
    </row>
    <row r="8" spans="1:8" x14ac:dyDescent="0.2">
      <c r="A8" s="378" t="s">
        <v>166</v>
      </c>
      <c r="B8" s="376">
        <v>10502</v>
      </c>
      <c r="C8" s="281">
        <v>4106</v>
      </c>
      <c r="D8" s="281">
        <v>6396</v>
      </c>
    </row>
    <row r="9" spans="1:8" x14ac:dyDescent="0.2">
      <c r="A9" s="379" t="s">
        <v>167</v>
      </c>
      <c r="B9" s="377">
        <v>69</v>
      </c>
      <c r="C9" s="282">
        <v>27</v>
      </c>
      <c r="D9" s="282">
        <v>42</v>
      </c>
    </row>
    <row r="10" spans="1:8" x14ac:dyDescent="0.2">
      <c r="A10" s="379" t="s">
        <v>168</v>
      </c>
      <c r="B10" s="377">
        <v>255</v>
      </c>
      <c r="C10" s="282">
        <v>85</v>
      </c>
      <c r="D10" s="282">
        <v>170</v>
      </c>
    </row>
    <row r="11" spans="1:8" x14ac:dyDescent="0.2">
      <c r="A11" s="379" t="s">
        <v>169</v>
      </c>
      <c r="B11" s="377">
        <v>219</v>
      </c>
      <c r="C11" s="282">
        <v>84</v>
      </c>
      <c r="D11" s="282">
        <v>135</v>
      </c>
    </row>
    <row r="12" spans="1:8" x14ac:dyDescent="0.2">
      <c r="A12" s="379" t="s">
        <v>170</v>
      </c>
      <c r="B12" s="377">
        <v>1834</v>
      </c>
      <c r="C12" s="282">
        <v>657</v>
      </c>
      <c r="D12" s="282">
        <v>1177</v>
      </c>
    </row>
    <row r="13" spans="1:8" x14ac:dyDescent="0.2">
      <c r="A13" s="379" t="s">
        <v>171</v>
      </c>
      <c r="B13" s="377">
        <v>37</v>
      </c>
      <c r="C13" s="282">
        <v>11</v>
      </c>
      <c r="D13" s="282">
        <v>26</v>
      </c>
    </row>
    <row r="14" spans="1:8" x14ac:dyDescent="0.2">
      <c r="A14" s="379" t="s">
        <v>172</v>
      </c>
      <c r="B14" s="377">
        <v>160</v>
      </c>
      <c r="C14" s="282">
        <v>74</v>
      </c>
      <c r="D14" s="282">
        <v>86</v>
      </c>
    </row>
    <row r="15" spans="1:8" ht="13.5" thickBot="1" x14ac:dyDescent="0.25">
      <c r="A15" s="380" t="s">
        <v>173</v>
      </c>
      <c r="B15" s="381">
        <v>825</v>
      </c>
      <c r="C15" s="282">
        <v>309</v>
      </c>
      <c r="D15" s="282">
        <v>516</v>
      </c>
      <c r="F15" s="255"/>
    </row>
    <row r="16" spans="1:8" x14ac:dyDescent="0.2">
      <c r="A16" s="284" t="s">
        <v>459</v>
      </c>
      <c r="B16" s="282">
        <v>9</v>
      </c>
      <c r="C16" s="282">
        <v>4</v>
      </c>
      <c r="D16" s="282">
        <v>5</v>
      </c>
      <c r="F16" s="255"/>
    </row>
    <row r="17" spans="1:12" x14ac:dyDescent="0.2">
      <c r="A17" s="284" t="s">
        <v>174</v>
      </c>
      <c r="B17" s="282">
        <v>1560</v>
      </c>
      <c r="C17" s="282">
        <v>453</v>
      </c>
      <c r="D17" s="282">
        <v>1107</v>
      </c>
      <c r="F17" s="255"/>
    </row>
    <row r="18" spans="1:12" x14ac:dyDescent="0.2">
      <c r="A18" s="284" t="s">
        <v>175</v>
      </c>
      <c r="B18" s="282">
        <v>59</v>
      </c>
      <c r="C18" s="282">
        <v>16</v>
      </c>
      <c r="D18" s="282">
        <v>43</v>
      </c>
    </row>
    <row r="19" spans="1:12" x14ac:dyDescent="0.2">
      <c r="A19" s="284" t="s">
        <v>176</v>
      </c>
      <c r="B19" s="282">
        <v>292</v>
      </c>
      <c r="C19" s="282">
        <v>187</v>
      </c>
      <c r="D19" s="282">
        <v>105</v>
      </c>
    </row>
    <row r="20" spans="1:12" x14ac:dyDescent="0.2">
      <c r="A20" s="284" t="s">
        <v>458</v>
      </c>
      <c r="B20" s="282">
        <v>735</v>
      </c>
      <c r="C20" s="282">
        <v>490</v>
      </c>
      <c r="D20" s="282">
        <v>245</v>
      </c>
    </row>
    <row r="21" spans="1:12" x14ac:dyDescent="0.2">
      <c r="A21" s="284" t="s">
        <v>177</v>
      </c>
      <c r="B21" s="282">
        <v>649</v>
      </c>
      <c r="C21" s="282">
        <v>429</v>
      </c>
      <c r="D21" s="282">
        <v>220</v>
      </c>
    </row>
    <row r="22" spans="1:12" x14ac:dyDescent="0.2">
      <c r="A22" s="284" t="s">
        <v>178</v>
      </c>
      <c r="B22" s="282">
        <v>655</v>
      </c>
      <c r="C22" s="282">
        <v>415</v>
      </c>
      <c r="D22" s="282">
        <v>240</v>
      </c>
    </row>
    <row r="23" spans="1:12" x14ac:dyDescent="0.2">
      <c r="A23" s="314" t="s">
        <v>474</v>
      </c>
      <c r="B23" s="282">
        <v>12</v>
      </c>
      <c r="C23" s="282">
        <v>8</v>
      </c>
      <c r="D23" s="282">
        <v>4</v>
      </c>
    </row>
    <row r="24" spans="1:12" x14ac:dyDescent="0.2">
      <c r="A24" s="314" t="s">
        <v>475</v>
      </c>
      <c r="B24" s="282">
        <v>17</v>
      </c>
      <c r="C24" s="282">
        <v>14</v>
      </c>
      <c r="D24" s="282">
        <v>3</v>
      </c>
      <c r="F24" s="255"/>
    </row>
    <row r="25" spans="1:12" x14ac:dyDescent="0.2">
      <c r="A25" s="284" t="s">
        <v>182</v>
      </c>
      <c r="B25" s="282">
        <v>179</v>
      </c>
      <c r="C25" s="282">
        <v>70</v>
      </c>
      <c r="D25" s="282">
        <v>109</v>
      </c>
    </row>
    <row r="26" spans="1:12" x14ac:dyDescent="0.2">
      <c r="A26" s="284" t="s">
        <v>183</v>
      </c>
      <c r="B26" s="282">
        <v>1575</v>
      </c>
      <c r="C26" s="282">
        <v>193</v>
      </c>
      <c r="D26" s="282">
        <v>1382</v>
      </c>
      <c r="F26" s="255"/>
    </row>
    <row r="27" spans="1:12" x14ac:dyDescent="0.2">
      <c r="A27" s="284" t="s">
        <v>184</v>
      </c>
      <c r="B27" s="282">
        <v>57</v>
      </c>
      <c r="C27" s="282">
        <v>13</v>
      </c>
      <c r="D27" s="282">
        <v>44</v>
      </c>
    </row>
    <row r="28" spans="1:12" x14ac:dyDescent="0.2">
      <c r="A28" s="284" t="s">
        <v>186</v>
      </c>
      <c r="B28" s="282">
        <v>178</v>
      </c>
      <c r="C28" s="282">
        <v>77</v>
      </c>
      <c r="D28" s="282">
        <v>101</v>
      </c>
    </row>
    <row r="29" spans="1:12" ht="13.5" x14ac:dyDescent="0.2">
      <c r="A29" s="284" t="s">
        <v>187</v>
      </c>
      <c r="B29" s="282">
        <v>248</v>
      </c>
      <c r="C29" s="282">
        <v>107</v>
      </c>
      <c r="D29" s="282">
        <v>141</v>
      </c>
      <c r="E29" s="216"/>
    </row>
    <row r="30" spans="1:12" x14ac:dyDescent="0.2">
      <c r="A30" s="284" t="s">
        <v>188</v>
      </c>
      <c r="B30" s="282">
        <v>481</v>
      </c>
      <c r="C30" s="282">
        <v>207</v>
      </c>
      <c r="D30" s="282">
        <v>274</v>
      </c>
    </row>
    <row r="31" spans="1:12" x14ac:dyDescent="0.2">
      <c r="A31" s="284" t="s">
        <v>189</v>
      </c>
      <c r="B31" s="282">
        <v>397</v>
      </c>
      <c r="C31" s="282">
        <v>176</v>
      </c>
      <c r="D31" s="282">
        <v>221</v>
      </c>
    </row>
    <row r="32" spans="1:12" s="216" customFormat="1" ht="13.5" x14ac:dyDescent="0.2">
      <c r="A32" s="284"/>
      <c r="B32" s="282"/>
      <c r="C32" s="282"/>
      <c r="D32" s="282"/>
      <c r="E32" s="178"/>
      <c r="F32" s="178"/>
      <c r="G32" s="178"/>
      <c r="H32" s="178"/>
      <c r="I32" s="178"/>
      <c r="J32" s="178"/>
      <c r="K32" s="178"/>
      <c r="L32" s="178"/>
    </row>
    <row r="33" spans="1:10" x14ac:dyDescent="0.2">
      <c r="A33" s="283" t="s">
        <v>190</v>
      </c>
      <c r="B33" s="281">
        <v>3167</v>
      </c>
      <c r="C33" s="281">
        <v>1833</v>
      </c>
      <c r="D33" s="281">
        <v>1334</v>
      </c>
    </row>
    <row r="34" spans="1:10" x14ac:dyDescent="0.2">
      <c r="A34" s="284" t="s">
        <v>191</v>
      </c>
      <c r="B34" s="282">
        <v>471</v>
      </c>
      <c r="C34" s="282">
        <v>169</v>
      </c>
      <c r="D34" s="282">
        <v>302</v>
      </c>
      <c r="F34" s="255"/>
    </row>
    <row r="35" spans="1:10" x14ac:dyDescent="0.2">
      <c r="A35" s="284" t="s">
        <v>192</v>
      </c>
      <c r="B35" s="282">
        <v>205</v>
      </c>
      <c r="C35" s="282">
        <v>181</v>
      </c>
      <c r="D35" s="282">
        <v>24</v>
      </c>
      <c r="F35" s="255"/>
    </row>
    <row r="36" spans="1:10" x14ac:dyDescent="0.2">
      <c r="A36" s="284" t="s">
        <v>194</v>
      </c>
      <c r="B36" s="282">
        <v>33</v>
      </c>
      <c r="C36" s="282">
        <v>16</v>
      </c>
      <c r="D36" s="282">
        <v>17</v>
      </c>
      <c r="J36" s="255"/>
    </row>
    <row r="37" spans="1:10" x14ac:dyDescent="0.2">
      <c r="A37" s="284" t="s">
        <v>195</v>
      </c>
      <c r="B37" s="282">
        <v>248</v>
      </c>
      <c r="C37" s="282">
        <v>115</v>
      </c>
      <c r="D37" s="282">
        <v>133</v>
      </c>
      <c r="J37" s="255"/>
    </row>
    <row r="38" spans="1:10" x14ac:dyDescent="0.2">
      <c r="A38" s="284" t="s">
        <v>196</v>
      </c>
      <c r="B38" s="282">
        <v>154</v>
      </c>
      <c r="C38" s="282">
        <v>66</v>
      </c>
      <c r="D38" s="282">
        <v>88</v>
      </c>
      <c r="J38" s="255"/>
    </row>
    <row r="39" spans="1:10" x14ac:dyDescent="0.2">
      <c r="A39" s="284" t="s">
        <v>197</v>
      </c>
      <c r="B39" s="282">
        <v>93</v>
      </c>
      <c r="C39" s="282">
        <v>42</v>
      </c>
      <c r="D39" s="282">
        <v>51</v>
      </c>
      <c r="J39" s="255"/>
    </row>
    <row r="40" spans="1:10" x14ac:dyDescent="0.2">
      <c r="A40" s="284" t="s">
        <v>198</v>
      </c>
      <c r="B40" s="282">
        <v>197</v>
      </c>
      <c r="C40" s="282">
        <v>67</v>
      </c>
      <c r="D40" s="282">
        <v>130</v>
      </c>
      <c r="J40" s="255"/>
    </row>
    <row r="41" spans="1:10" x14ac:dyDescent="0.2">
      <c r="A41" s="284" t="s">
        <v>199</v>
      </c>
      <c r="B41" s="282">
        <v>72</v>
      </c>
      <c r="C41" s="282">
        <v>6</v>
      </c>
      <c r="D41" s="282">
        <v>66</v>
      </c>
      <c r="J41" s="255"/>
    </row>
    <row r="42" spans="1:10" x14ac:dyDescent="0.2">
      <c r="A42" s="284" t="s">
        <v>200</v>
      </c>
      <c r="B42" s="282">
        <v>5</v>
      </c>
      <c r="C42" s="282">
        <v>4</v>
      </c>
      <c r="D42" s="282">
        <v>1</v>
      </c>
      <c r="J42" s="255"/>
    </row>
    <row r="43" spans="1:10" x14ac:dyDescent="0.2">
      <c r="A43" s="284" t="s">
        <v>201</v>
      </c>
      <c r="B43" s="282">
        <v>123</v>
      </c>
      <c r="C43" s="282">
        <v>89</v>
      </c>
      <c r="D43" s="282">
        <v>34</v>
      </c>
      <c r="J43" s="255"/>
    </row>
    <row r="44" spans="1:10" x14ac:dyDescent="0.2">
      <c r="A44" s="284" t="s">
        <v>202</v>
      </c>
      <c r="B44" s="282">
        <v>144</v>
      </c>
      <c r="C44" s="282">
        <v>107</v>
      </c>
      <c r="D44" s="282">
        <v>37</v>
      </c>
      <c r="J44" s="255"/>
    </row>
    <row r="45" spans="1:10" x14ac:dyDescent="0.2">
      <c r="A45" s="284" t="s">
        <v>203</v>
      </c>
      <c r="B45" s="282">
        <v>85</v>
      </c>
      <c r="C45" s="282">
        <v>56</v>
      </c>
      <c r="D45" s="282">
        <v>29</v>
      </c>
      <c r="J45" s="255"/>
    </row>
    <row r="46" spans="1:10" x14ac:dyDescent="0.2">
      <c r="A46" s="284" t="s">
        <v>204</v>
      </c>
      <c r="B46" s="282">
        <v>428</v>
      </c>
      <c r="C46" s="282">
        <v>337</v>
      </c>
      <c r="D46" s="282">
        <v>91</v>
      </c>
      <c r="J46" s="255"/>
    </row>
    <row r="47" spans="1:10" x14ac:dyDescent="0.2">
      <c r="A47" s="284" t="s">
        <v>205</v>
      </c>
      <c r="B47" s="282">
        <v>275</v>
      </c>
      <c r="C47" s="282">
        <v>205</v>
      </c>
      <c r="D47" s="282">
        <v>70</v>
      </c>
      <c r="J47" s="255"/>
    </row>
    <row r="48" spans="1:10" x14ac:dyDescent="0.2">
      <c r="A48" s="284" t="s">
        <v>206</v>
      </c>
      <c r="B48" s="282">
        <v>51</v>
      </c>
      <c r="C48" s="282">
        <v>45</v>
      </c>
      <c r="D48" s="282">
        <v>6</v>
      </c>
      <c r="J48" s="255"/>
    </row>
    <row r="49" spans="1:10" x14ac:dyDescent="0.2">
      <c r="A49" s="284" t="s">
        <v>207</v>
      </c>
      <c r="B49" s="282">
        <v>8</v>
      </c>
      <c r="C49" s="282">
        <v>7</v>
      </c>
      <c r="D49" s="282">
        <v>1</v>
      </c>
      <c r="J49" s="255"/>
    </row>
    <row r="50" spans="1:10" x14ac:dyDescent="0.2">
      <c r="A50" s="284" t="s">
        <v>208</v>
      </c>
      <c r="B50" s="282">
        <v>180</v>
      </c>
      <c r="C50" s="282">
        <v>124</v>
      </c>
      <c r="D50" s="282">
        <v>56</v>
      </c>
      <c r="J50" s="255"/>
    </row>
    <row r="51" spans="1:10" x14ac:dyDescent="0.2">
      <c r="A51" s="284" t="s">
        <v>210</v>
      </c>
      <c r="B51" s="282">
        <v>331</v>
      </c>
      <c r="C51" s="282">
        <v>133</v>
      </c>
      <c r="D51" s="282">
        <v>198</v>
      </c>
      <c r="J51" s="255"/>
    </row>
    <row r="52" spans="1:10" x14ac:dyDescent="0.2">
      <c r="A52" s="284" t="s">
        <v>211</v>
      </c>
      <c r="B52" s="282">
        <v>64</v>
      </c>
      <c r="C52" s="282">
        <v>64</v>
      </c>
      <c r="D52" s="282">
        <v>0</v>
      </c>
    </row>
    <row r="53" spans="1:10" x14ac:dyDescent="0.2">
      <c r="A53" s="284"/>
      <c r="B53" s="282"/>
      <c r="C53" s="282"/>
      <c r="D53" s="282"/>
      <c r="F53" s="255"/>
    </row>
    <row r="54" spans="1:10" x14ac:dyDescent="0.2">
      <c r="A54" s="283" t="s">
        <v>212</v>
      </c>
      <c r="B54" s="281">
        <v>893</v>
      </c>
      <c r="C54" s="281">
        <v>504</v>
      </c>
      <c r="D54" s="281">
        <v>389</v>
      </c>
    </row>
    <row r="55" spans="1:10" x14ac:dyDescent="0.2">
      <c r="A55" s="284" t="s">
        <v>213</v>
      </c>
      <c r="B55" s="282">
        <v>9</v>
      </c>
      <c r="C55" s="282">
        <v>6</v>
      </c>
      <c r="D55" s="282">
        <v>3</v>
      </c>
    </row>
    <row r="56" spans="1:10" x14ac:dyDescent="0.2">
      <c r="A56" s="284" t="s">
        <v>214</v>
      </c>
      <c r="B56" s="282">
        <v>281</v>
      </c>
      <c r="C56" s="282">
        <v>162</v>
      </c>
      <c r="D56" s="282">
        <v>119</v>
      </c>
    </row>
    <row r="57" spans="1:10" x14ac:dyDescent="0.2">
      <c r="A57" s="284" t="s">
        <v>215</v>
      </c>
      <c r="B57" s="282">
        <v>144</v>
      </c>
      <c r="C57" s="282">
        <v>53</v>
      </c>
      <c r="D57" s="282">
        <v>91</v>
      </c>
    </row>
    <row r="58" spans="1:10" x14ac:dyDescent="0.2">
      <c r="A58" s="284" t="s">
        <v>216</v>
      </c>
      <c r="B58" s="282">
        <v>92</v>
      </c>
      <c r="C58" s="282">
        <v>53</v>
      </c>
      <c r="D58" s="282">
        <v>39</v>
      </c>
    </row>
    <row r="59" spans="1:10" x14ac:dyDescent="0.2">
      <c r="A59" s="284" t="s">
        <v>217</v>
      </c>
      <c r="B59" s="282">
        <v>102</v>
      </c>
      <c r="C59" s="282">
        <v>66</v>
      </c>
      <c r="D59" s="282">
        <v>36</v>
      </c>
    </row>
    <row r="60" spans="1:10" x14ac:dyDescent="0.2">
      <c r="A60" s="284" t="s">
        <v>218</v>
      </c>
      <c r="B60" s="282">
        <v>245</v>
      </c>
      <c r="C60" s="282">
        <v>149</v>
      </c>
      <c r="D60" s="282">
        <v>96</v>
      </c>
    </row>
    <row r="61" spans="1:10" ht="13.5" thickBot="1" x14ac:dyDescent="0.25">
      <c r="A61" s="285" t="s">
        <v>219</v>
      </c>
      <c r="B61" s="286">
        <v>20</v>
      </c>
      <c r="C61" s="286">
        <v>15</v>
      </c>
      <c r="D61" s="286">
        <v>5</v>
      </c>
    </row>
    <row r="84" spans="4:4" ht="13.5" thickBot="1" x14ac:dyDescent="0.3">
      <c r="D84" s="361"/>
    </row>
  </sheetData>
  <mergeCells count="4">
    <mergeCell ref="G1:H2"/>
    <mergeCell ref="A1:D1"/>
    <mergeCell ref="A2:D2"/>
    <mergeCell ref="A3:D3"/>
  </mergeCells>
  <conditionalFormatting sqref="A54">
    <cfRule type="cellIs" dxfId="2" priority="2" operator="equal">
      <formula>0</formula>
    </cfRule>
  </conditionalFormatting>
  <conditionalFormatting sqref="A54">
    <cfRule type="cellIs" dxfId="1" priority="1" operator="equal">
      <formula>0</formula>
    </cfRule>
  </conditionalFormatting>
  <conditionalFormatting sqref="A33">
    <cfRule type="cellIs" dxfId="0" priority="3" operator="equal">
      <formula>0</formula>
    </cfRule>
  </conditionalFormatting>
  <hyperlinks>
    <hyperlink ref="G1" r:id="rId1" location="INDICE!A1"/>
    <hyperlink ref="G1:H2" location="INDICE!A1" display="INDICE"/>
  </hyperlinks>
  <printOptions horizontalCentered="1" verticalCentered="1"/>
  <pageMargins left="0.70866141732283472" right="0.70866141732283472" top="0.51181102362204722" bottom="0.39370078740157483" header="0.31496062992125984" footer="0.31496062992125984"/>
  <pageSetup scale="83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/>
  <dimension ref="A1:W65"/>
  <sheetViews>
    <sheetView zoomScaleNormal="100" zoomScaleSheetLayoutView="100" workbookViewId="0">
      <selection activeCell="V2" sqref="V2:W3"/>
    </sheetView>
  </sheetViews>
  <sheetFormatPr baseColWidth="10" defaultColWidth="12.140625" defaultRowHeight="15" customHeight="1" x14ac:dyDescent="0.25"/>
  <cols>
    <col min="1" max="1" width="19" style="23" customWidth="1"/>
    <col min="2" max="22" width="8.7109375" style="23" customWidth="1"/>
    <col min="23" max="23" width="11.42578125" style="23" customWidth="1"/>
    <col min="24" max="256" width="12.140625" style="23"/>
    <col min="257" max="257" width="22.28515625" style="23" customWidth="1"/>
    <col min="258" max="273" width="8.5703125" style="23" customWidth="1"/>
    <col min="274" max="512" width="12.140625" style="23"/>
    <col min="513" max="513" width="22.28515625" style="23" customWidth="1"/>
    <col min="514" max="529" width="8.5703125" style="23" customWidth="1"/>
    <col min="530" max="768" width="12.140625" style="23"/>
    <col min="769" max="769" width="22.28515625" style="23" customWidth="1"/>
    <col min="770" max="785" width="8.5703125" style="23" customWidth="1"/>
    <col min="786" max="1024" width="12.140625" style="23"/>
    <col min="1025" max="1025" width="22.28515625" style="23" customWidth="1"/>
    <col min="1026" max="1041" width="8.5703125" style="23" customWidth="1"/>
    <col min="1042" max="1280" width="12.140625" style="23"/>
    <col min="1281" max="1281" width="22.28515625" style="23" customWidth="1"/>
    <col min="1282" max="1297" width="8.5703125" style="23" customWidth="1"/>
    <col min="1298" max="1536" width="12.140625" style="23"/>
    <col min="1537" max="1537" width="22.28515625" style="23" customWidth="1"/>
    <col min="1538" max="1553" width="8.5703125" style="23" customWidth="1"/>
    <col min="1554" max="1792" width="12.140625" style="23"/>
    <col min="1793" max="1793" width="22.28515625" style="23" customWidth="1"/>
    <col min="1794" max="1809" width="8.5703125" style="23" customWidth="1"/>
    <col min="1810" max="2048" width="12.140625" style="23"/>
    <col min="2049" max="2049" width="22.28515625" style="23" customWidth="1"/>
    <col min="2050" max="2065" width="8.5703125" style="23" customWidth="1"/>
    <col min="2066" max="2304" width="12.140625" style="23"/>
    <col min="2305" max="2305" width="22.28515625" style="23" customWidth="1"/>
    <col min="2306" max="2321" width="8.5703125" style="23" customWidth="1"/>
    <col min="2322" max="2560" width="12.140625" style="23"/>
    <col min="2561" max="2561" width="22.28515625" style="23" customWidth="1"/>
    <col min="2562" max="2577" width="8.5703125" style="23" customWidth="1"/>
    <col min="2578" max="2816" width="12.140625" style="23"/>
    <col min="2817" max="2817" width="22.28515625" style="23" customWidth="1"/>
    <col min="2818" max="2833" width="8.5703125" style="23" customWidth="1"/>
    <col min="2834" max="3072" width="12.140625" style="23"/>
    <col min="3073" max="3073" width="22.28515625" style="23" customWidth="1"/>
    <col min="3074" max="3089" width="8.5703125" style="23" customWidth="1"/>
    <col min="3090" max="3328" width="12.140625" style="23"/>
    <col min="3329" max="3329" width="22.28515625" style="23" customWidth="1"/>
    <col min="3330" max="3345" width="8.5703125" style="23" customWidth="1"/>
    <col min="3346" max="3584" width="12.140625" style="23"/>
    <col min="3585" max="3585" width="22.28515625" style="23" customWidth="1"/>
    <col min="3586" max="3601" width="8.5703125" style="23" customWidth="1"/>
    <col min="3602" max="3840" width="12.140625" style="23"/>
    <col min="3841" max="3841" width="22.28515625" style="23" customWidth="1"/>
    <col min="3842" max="3857" width="8.5703125" style="23" customWidth="1"/>
    <col min="3858" max="4096" width="12.140625" style="23"/>
    <col min="4097" max="4097" width="22.28515625" style="23" customWidth="1"/>
    <col min="4098" max="4113" width="8.5703125" style="23" customWidth="1"/>
    <col min="4114" max="4352" width="12.140625" style="23"/>
    <col min="4353" max="4353" width="22.28515625" style="23" customWidth="1"/>
    <col min="4354" max="4369" width="8.5703125" style="23" customWidth="1"/>
    <col min="4370" max="4608" width="12.140625" style="23"/>
    <col min="4609" max="4609" width="22.28515625" style="23" customWidth="1"/>
    <col min="4610" max="4625" width="8.5703125" style="23" customWidth="1"/>
    <col min="4626" max="4864" width="12.140625" style="23"/>
    <col min="4865" max="4865" width="22.28515625" style="23" customWidth="1"/>
    <col min="4866" max="4881" width="8.5703125" style="23" customWidth="1"/>
    <col min="4882" max="5120" width="12.140625" style="23"/>
    <col min="5121" max="5121" width="22.28515625" style="23" customWidth="1"/>
    <col min="5122" max="5137" width="8.5703125" style="23" customWidth="1"/>
    <col min="5138" max="5376" width="12.140625" style="23"/>
    <col min="5377" max="5377" width="22.28515625" style="23" customWidth="1"/>
    <col min="5378" max="5393" width="8.5703125" style="23" customWidth="1"/>
    <col min="5394" max="5632" width="12.140625" style="23"/>
    <col min="5633" max="5633" width="22.28515625" style="23" customWidth="1"/>
    <col min="5634" max="5649" width="8.5703125" style="23" customWidth="1"/>
    <col min="5650" max="5888" width="12.140625" style="23"/>
    <col min="5889" max="5889" width="22.28515625" style="23" customWidth="1"/>
    <col min="5890" max="5905" width="8.5703125" style="23" customWidth="1"/>
    <col min="5906" max="6144" width="12.140625" style="23"/>
    <col min="6145" max="6145" width="22.28515625" style="23" customWidth="1"/>
    <col min="6146" max="6161" width="8.5703125" style="23" customWidth="1"/>
    <col min="6162" max="6400" width="12.140625" style="23"/>
    <col min="6401" max="6401" width="22.28515625" style="23" customWidth="1"/>
    <col min="6402" max="6417" width="8.5703125" style="23" customWidth="1"/>
    <col min="6418" max="6656" width="12.140625" style="23"/>
    <col min="6657" max="6657" width="22.28515625" style="23" customWidth="1"/>
    <col min="6658" max="6673" width="8.5703125" style="23" customWidth="1"/>
    <col min="6674" max="6912" width="12.140625" style="23"/>
    <col min="6913" max="6913" width="22.28515625" style="23" customWidth="1"/>
    <col min="6914" max="6929" width="8.5703125" style="23" customWidth="1"/>
    <col min="6930" max="7168" width="12.140625" style="23"/>
    <col min="7169" max="7169" width="22.28515625" style="23" customWidth="1"/>
    <col min="7170" max="7185" width="8.5703125" style="23" customWidth="1"/>
    <col min="7186" max="7424" width="12.140625" style="23"/>
    <col min="7425" max="7425" width="22.28515625" style="23" customWidth="1"/>
    <col min="7426" max="7441" width="8.5703125" style="23" customWidth="1"/>
    <col min="7442" max="7680" width="12.140625" style="23"/>
    <col min="7681" max="7681" width="22.28515625" style="23" customWidth="1"/>
    <col min="7682" max="7697" width="8.5703125" style="23" customWidth="1"/>
    <col min="7698" max="7936" width="12.140625" style="23"/>
    <col min="7937" max="7937" width="22.28515625" style="23" customWidth="1"/>
    <col min="7938" max="7953" width="8.5703125" style="23" customWidth="1"/>
    <col min="7954" max="8192" width="12.140625" style="23"/>
    <col min="8193" max="8193" width="22.28515625" style="23" customWidth="1"/>
    <col min="8194" max="8209" width="8.5703125" style="23" customWidth="1"/>
    <col min="8210" max="8448" width="12.140625" style="23"/>
    <col min="8449" max="8449" width="22.28515625" style="23" customWidth="1"/>
    <col min="8450" max="8465" width="8.5703125" style="23" customWidth="1"/>
    <col min="8466" max="8704" width="12.140625" style="23"/>
    <col min="8705" max="8705" width="22.28515625" style="23" customWidth="1"/>
    <col min="8706" max="8721" width="8.5703125" style="23" customWidth="1"/>
    <col min="8722" max="8960" width="12.140625" style="23"/>
    <col min="8961" max="8961" width="22.28515625" style="23" customWidth="1"/>
    <col min="8962" max="8977" width="8.5703125" style="23" customWidth="1"/>
    <col min="8978" max="9216" width="12.140625" style="23"/>
    <col min="9217" max="9217" width="22.28515625" style="23" customWidth="1"/>
    <col min="9218" max="9233" width="8.5703125" style="23" customWidth="1"/>
    <col min="9234" max="9472" width="12.140625" style="23"/>
    <col min="9473" max="9473" width="22.28515625" style="23" customWidth="1"/>
    <col min="9474" max="9489" width="8.5703125" style="23" customWidth="1"/>
    <col min="9490" max="9728" width="12.140625" style="23"/>
    <col min="9729" max="9729" width="22.28515625" style="23" customWidth="1"/>
    <col min="9730" max="9745" width="8.5703125" style="23" customWidth="1"/>
    <col min="9746" max="9984" width="12.140625" style="23"/>
    <col min="9985" max="9985" width="22.28515625" style="23" customWidth="1"/>
    <col min="9986" max="10001" width="8.5703125" style="23" customWidth="1"/>
    <col min="10002" max="10240" width="12.140625" style="23"/>
    <col min="10241" max="10241" width="22.28515625" style="23" customWidth="1"/>
    <col min="10242" max="10257" width="8.5703125" style="23" customWidth="1"/>
    <col min="10258" max="10496" width="12.140625" style="23"/>
    <col min="10497" max="10497" width="22.28515625" style="23" customWidth="1"/>
    <col min="10498" max="10513" width="8.5703125" style="23" customWidth="1"/>
    <col min="10514" max="10752" width="12.140625" style="23"/>
    <col min="10753" max="10753" width="22.28515625" style="23" customWidth="1"/>
    <col min="10754" max="10769" width="8.5703125" style="23" customWidth="1"/>
    <col min="10770" max="11008" width="12.140625" style="23"/>
    <col min="11009" max="11009" width="22.28515625" style="23" customWidth="1"/>
    <col min="11010" max="11025" width="8.5703125" style="23" customWidth="1"/>
    <col min="11026" max="11264" width="12.140625" style="23"/>
    <col min="11265" max="11265" width="22.28515625" style="23" customWidth="1"/>
    <col min="11266" max="11281" width="8.5703125" style="23" customWidth="1"/>
    <col min="11282" max="11520" width="12.140625" style="23"/>
    <col min="11521" max="11521" width="22.28515625" style="23" customWidth="1"/>
    <col min="11522" max="11537" width="8.5703125" style="23" customWidth="1"/>
    <col min="11538" max="11776" width="12.140625" style="23"/>
    <col min="11777" max="11777" width="22.28515625" style="23" customWidth="1"/>
    <col min="11778" max="11793" width="8.5703125" style="23" customWidth="1"/>
    <col min="11794" max="12032" width="12.140625" style="23"/>
    <col min="12033" max="12033" width="22.28515625" style="23" customWidth="1"/>
    <col min="12034" max="12049" width="8.5703125" style="23" customWidth="1"/>
    <col min="12050" max="12288" width="12.140625" style="23"/>
    <col min="12289" max="12289" width="22.28515625" style="23" customWidth="1"/>
    <col min="12290" max="12305" width="8.5703125" style="23" customWidth="1"/>
    <col min="12306" max="12544" width="12.140625" style="23"/>
    <col min="12545" max="12545" width="22.28515625" style="23" customWidth="1"/>
    <col min="12546" max="12561" width="8.5703125" style="23" customWidth="1"/>
    <col min="12562" max="12800" width="12.140625" style="23"/>
    <col min="12801" max="12801" width="22.28515625" style="23" customWidth="1"/>
    <col min="12802" max="12817" width="8.5703125" style="23" customWidth="1"/>
    <col min="12818" max="13056" width="12.140625" style="23"/>
    <col min="13057" max="13057" width="22.28515625" style="23" customWidth="1"/>
    <col min="13058" max="13073" width="8.5703125" style="23" customWidth="1"/>
    <col min="13074" max="13312" width="12.140625" style="23"/>
    <col min="13313" max="13313" width="22.28515625" style="23" customWidth="1"/>
    <col min="13314" max="13329" width="8.5703125" style="23" customWidth="1"/>
    <col min="13330" max="13568" width="12.140625" style="23"/>
    <col min="13569" max="13569" width="22.28515625" style="23" customWidth="1"/>
    <col min="13570" max="13585" width="8.5703125" style="23" customWidth="1"/>
    <col min="13586" max="13824" width="12.140625" style="23"/>
    <col min="13825" max="13825" width="22.28515625" style="23" customWidth="1"/>
    <col min="13826" max="13841" width="8.5703125" style="23" customWidth="1"/>
    <col min="13842" max="14080" width="12.140625" style="23"/>
    <col min="14081" max="14081" width="22.28515625" style="23" customWidth="1"/>
    <col min="14082" max="14097" width="8.5703125" style="23" customWidth="1"/>
    <col min="14098" max="14336" width="12.140625" style="23"/>
    <col min="14337" max="14337" width="22.28515625" style="23" customWidth="1"/>
    <col min="14338" max="14353" width="8.5703125" style="23" customWidth="1"/>
    <col min="14354" max="14592" width="12.140625" style="23"/>
    <col min="14593" max="14593" width="22.28515625" style="23" customWidth="1"/>
    <col min="14594" max="14609" width="8.5703125" style="23" customWidth="1"/>
    <col min="14610" max="14848" width="12.140625" style="23"/>
    <col min="14849" max="14849" width="22.28515625" style="23" customWidth="1"/>
    <col min="14850" max="14865" width="8.5703125" style="23" customWidth="1"/>
    <col min="14866" max="15104" width="12.140625" style="23"/>
    <col min="15105" max="15105" width="22.28515625" style="23" customWidth="1"/>
    <col min="15106" max="15121" width="8.5703125" style="23" customWidth="1"/>
    <col min="15122" max="15360" width="12.140625" style="23"/>
    <col min="15361" max="15361" width="22.28515625" style="23" customWidth="1"/>
    <col min="15362" max="15377" width="8.5703125" style="23" customWidth="1"/>
    <col min="15378" max="15616" width="12.140625" style="23"/>
    <col min="15617" max="15617" width="22.28515625" style="23" customWidth="1"/>
    <col min="15618" max="15633" width="8.5703125" style="23" customWidth="1"/>
    <col min="15634" max="15872" width="12.140625" style="23"/>
    <col min="15873" max="15873" width="22.28515625" style="23" customWidth="1"/>
    <col min="15874" max="15889" width="8.5703125" style="23" customWidth="1"/>
    <col min="15890" max="16128" width="12.140625" style="23"/>
    <col min="16129" max="16129" width="22.28515625" style="23" customWidth="1"/>
    <col min="16130" max="16145" width="8.5703125" style="23" customWidth="1"/>
    <col min="16146" max="16384" width="12.140625" style="23"/>
  </cols>
  <sheetData>
    <row r="1" spans="1:23" s="20" customFormat="1" ht="15" customHeight="1" x14ac:dyDescent="0.25">
      <c r="A1" s="273" t="s">
        <v>410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/>
      <c r="W1"/>
    </row>
    <row r="2" spans="1:23" s="20" customFormat="1" ht="15" customHeight="1" x14ac:dyDescent="0.25">
      <c r="A2" s="273" t="s">
        <v>401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326" t="s">
        <v>317</v>
      </c>
      <c r="W2" s="326"/>
    </row>
    <row r="3" spans="1:23" s="20" customFormat="1" ht="15" customHeight="1" x14ac:dyDescent="0.25">
      <c r="A3" s="273" t="s">
        <v>402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326"/>
      <c r="W3" s="326"/>
    </row>
    <row r="4" spans="1:23" s="20" customFormat="1" ht="15" customHeight="1" x14ac:dyDescent="0.25">
      <c r="A4" s="273" t="s">
        <v>461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66"/>
    </row>
    <row r="5" spans="1:23" s="20" customFormat="1" ht="15" customHeight="1" thickBot="1" x14ac:dyDescent="0.3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2"/>
    </row>
    <row r="6" spans="1:23" ht="21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  <c r="U6" s="22">
        <v>2019</v>
      </c>
      <c r="V6" s="240"/>
    </row>
    <row r="7" spans="1:23" ht="15" customHeight="1" x14ac:dyDescent="0.25">
      <c r="A7" s="331" t="s">
        <v>11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  <c r="N7" s="331"/>
      <c r="O7" s="331"/>
      <c r="P7" s="331"/>
      <c r="Q7" s="331"/>
      <c r="R7" s="331"/>
      <c r="S7" s="270"/>
      <c r="T7" s="296"/>
      <c r="U7" s="306"/>
      <c r="V7" s="270"/>
    </row>
    <row r="8" spans="1:23" ht="15" customHeight="1" x14ac:dyDescent="0.25">
      <c r="A8" s="24" t="s">
        <v>400</v>
      </c>
      <c r="B8" s="68">
        <f t="shared" ref="B8:S11" si="0">B13+B18+B23</f>
        <v>512105</v>
      </c>
      <c r="C8" s="68">
        <f t="shared" si="0"/>
        <v>512586</v>
      </c>
      <c r="D8" s="68">
        <f t="shared" si="0"/>
        <v>512609</v>
      </c>
      <c r="E8" s="68">
        <f t="shared" si="0"/>
        <v>511277</v>
      </c>
      <c r="F8" s="68">
        <f t="shared" si="0"/>
        <v>503229</v>
      </c>
      <c r="G8" s="68">
        <f t="shared" si="0"/>
        <v>500518</v>
      </c>
      <c r="H8" s="68">
        <f t="shared" si="0"/>
        <v>499781</v>
      </c>
      <c r="I8" s="68">
        <f t="shared" si="0"/>
        <v>498947</v>
      </c>
      <c r="J8" s="68">
        <f t="shared" si="0"/>
        <v>493762</v>
      </c>
      <c r="K8" s="68">
        <f t="shared" si="0"/>
        <v>486871</v>
      </c>
      <c r="L8" s="68">
        <f t="shared" si="0"/>
        <v>477992</v>
      </c>
      <c r="M8" s="68">
        <f t="shared" si="0"/>
        <v>468952</v>
      </c>
      <c r="N8" s="68">
        <f t="shared" si="0"/>
        <v>452846</v>
      </c>
      <c r="O8" s="68">
        <f t="shared" si="0"/>
        <v>444259</v>
      </c>
      <c r="P8" s="68">
        <f t="shared" si="0"/>
        <v>439369</v>
      </c>
      <c r="Q8" s="68">
        <f t="shared" si="0"/>
        <v>437786</v>
      </c>
      <c r="R8" s="68">
        <f t="shared" ref="R8" si="1">R13+R18+R23</f>
        <v>438019</v>
      </c>
      <c r="S8" s="68">
        <f t="shared" si="0"/>
        <v>439319</v>
      </c>
      <c r="T8" s="68">
        <f t="shared" ref="T8:U8" si="2">T13+T18+T23</f>
        <v>449586</v>
      </c>
      <c r="U8" s="68">
        <f t="shared" si="2"/>
        <v>462081</v>
      </c>
      <c r="V8" s="68"/>
    </row>
    <row r="9" spans="1:23" ht="15" customHeight="1" x14ac:dyDescent="0.25">
      <c r="A9" s="25" t="s">
        <v>20</v>
      </c>
      <c r="B9" s="34">
        <f t="shared" si="0"/>
        <v>434913</v>
      </c>
      <c r="C9" s="34">
        <f t="shared" si="0"/>
        <v>435783</v>
      </c>
      <c r="D9" s="34">
        <f t="shared" si="0"/>
        <v>435923</v>
      </c>
      <c r="E9" s="34">
        <f t="shared" si="0"/>
        <v>435743</v>
      </c>
      <c r="F9" s="34">
        <f t="shared" si="0"/>
        <v>422990</v>
      </c>
      <c r="G9" s="34">
        <f t="shared" si="0"/>
        <v>412242</v>
      </c>
      <c r="H9" s="34">
        <f t="shared" si="0"/>
        <v>409730</v>
      </c>
      <c r="I9" s="34">
        <f t="shared" si="0"/>
        <v>411644</v>
      </c>
      <c r="J9" s="34">
        <f t="shared" si="0"/>
        <v>435676</v>
      </c>
      <c r="K9" s="34">
        <f t="shared" si="0"/>
        <v>418794</v>
      </c>
      <c r="L9" s="34">
        <f t="shared" si="0"/>
        <v>410497</v>
      </c>
      <c r="M9" s="34">
        <f t="shared" si="0"/>
        <v>403489</v>
      </c>
      <c r="N9" s="34">
        <f t="shared" si="0"/>
        <v>391991</v>
      </c>
      <c r="O9" s="34">
        <f t="shared" si="0"/>
        <v>391855</v>
      </c>
      <c r="P9" s="34">
        <f t="shared" si="0"/>
        <v>397591</v>
      </c>
      <c r="Q9" s="34">
        <f t="shared" si="0"/>
        <v>394914</v>
      </c>
      <c r="R9" s="34">
        <f t="shared" ref="R9:S9" si="3">R14+R19+R24</f>
        <v>395478</v>
      </c>
      <c r="S9" s="34">
        <f t="shared" si="3"/>
        <v>398299</v>
      </c>
      <c r="T9" s="34">
        <f t="shared" ref="T9:U9" si="4">T14+T19+T24</f>
        <v>438685</v>
      </c>
      <c r="U9" s="34">
        <f t="shared" si="4"/>
        <v>424141</v>
      </c>
      <c r="V9" s="34"/>
    </row>
    <row r="10" spans="1:23" ht="15" customHeight="1" x14ac:dyDescent="0.25">
      <c r="A10" s="25" t="s">
        <v>21</v>
      </c>
      <c r="B10" s="34">
        <f t="shared" si="0"/>
        <v>42869</v>
      </c>
      <c r="C10" s="34">
        <f t="shared" si="0"/>
        <v>44889</v>
      </c>
      <c r="D10" s="34">
        <f t="shared" si="0"/>
        <v>45914</v>
      </c>
      <c r="E10" s="34">
        <f t="shared" si="0"/>
        <v>44085</v>
      </c>
      <c r="F10" s="34">
        <f t="shared" si="0"/>
        <v>48287</v>
      </c>
      <c r="G10" s="34">
        <f t="shared" si="0"/>
        <v>55329</v>
      </c>
      <c r="H10" s="34">
        <f t="shared" si="0"/>
        <v>55445</v>
      </c>
      <c r="I10" s="34">
        <f t="shared" si="0"/>
        <v>54153</v>
      </c>
      <c r="J10" s="34">
        <f t="shared" si="0"/>
        <v>45555</v>
      </c>
      <c r="K10" s="34">
        <f t="shared" si="0"/>
        <v>50626</v>
      </c>
      <c r="L10" s="34">
        <f t="shared" si="0"/>
        <v>50672</v>
      </c>
      <c r="M10" s="34">
        <f t="shared" si="0"/>
        <v>48888</v>
      </c>
      <c r="N10" s="34">
        <f t="shared" si="0"/>
        <v>45652</v>
      </c>
      <c r="O10" s="34">
        <f t="shared" si="0"/>
        <v>41298</v>
      </c>
      <c r="P10" s="34">
        <f t="shared" si="0"/>
        <v>32072</v>
      </c>
      <c r="Q10" s="34">
        <f t="shared" si="0"/>
        <v>33148</v>
      </c>
      <c r="R10" s="34">
        <f t="shared" ref="R10:S10" si="5">R15+R20+R25</f>
        <v>31831</v>
      </c>
      <c r="S10" s="34">
        <f t="shared" si="5"/>
        <v>31077</v>
      </c>
      <c r="T10" s="34">
        <f t="shared" ref="T10:U10" si="6">T15+T20+T25</f>
        <v>8343</v>
      </c>
      <c r="U10" s="34">
        <f t="shared" si="6"/>
        <v>27599</v>
      </c>
      <c r="V10" s="34"/>
    </row>
    <row r="11" spans="1:23" ht="15" customHeight="1" x14ac:dyDescent="0.25">
      <c r="A11" s="25" t="s">
        <v>22</v>
      </c>
      <c r="B11" s="34">
        <f t="shared" si="0"/>
        <v>34323</v>
      </c>
      <c r="C11" s="34">
        <f t="shared" si="0"/>
        <v>31914</v>
      </c>
      <c r="D11" s="34">
        <f t="shared" si="0"/>
        <v>30772</v>
      </c>
      <c r="E11" s="34">
        <f t="shared" si="0"/>
        <v>31449</v>
      </c>
      <c r="F11" s="34">
        <f t="shared" si="0"/>
        <v>31952</v>
      </c>
      <c r="G11" s="34">
        <f t="shared" si="0"/>
        <v>32947</v>
      </c>
      <c r="H11" s="34">
        <f t="shared" si="0"/>
        <v>34606</v>
      </c>
      <c r="I11" s="34">
        <f t="shared" si="0"/>
        <v>33150</v>
      </c>
      <c r="J11" s="34">
        <f t="shared" si="0"/>
        <v>12531</v>
      </c>
      <c r="K11" s="34">
        <f t="shared" si="0"/>
        <v>17451</v>
      </c>
      <c r="L11" s="34">
        <f t="shared" si="0"/>
        <v>16823</v>
      </c>
      <c r="M11" s="34">
        <f t="shared" si="0"/>
        <v>16575</v>
      </c>
      <c r="N11" s="34">
        <f t="shared" si="0"/>
        <v>15203</v>
      </c>
      <c r="O11" s="34">
        <f t="shared" si="0"/>
        <v>11106</v>
      </c>
      <c r="P11" s="34">
        <f t="shared" si="0"/>
        <v>9706</v>
      </c>
      <c r="Q11" s="34">
        <f t="shared" si="0"/>
        <v>9724</v>
      </c>
      <c r="R11" s="34">
        <f t="shared" ref="R11:S11" si="7">R16+R21+R26</f>
        <v>10710</v>
      </c>
      <c r="S11" s="34">
        <f t="shared" si="7"/>
        <v>9943</v>
      </c>
      <c r="T11" s="34">
        <f t="shared" ref="T11:U11" si="8">T16+T21+T26</f>
        <v>2558</v>
      </c>
      <c r="U11" s="34">
        <f t="shared" si="8"/>
        <v>10341</v>
      </c>
      <c r="V11" s="34"/>
    </row>
    <row r="12" spans="1:23" ht="15" customHeight="1" x14ac:dyDescent="0.25">
      <c r="A12" s="26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</row>
    <row r="13" spans="1:23" ht="15" customHeight="1" x14ac:dyDescent="0.25">
      <c r="A13" s="24" t="s">
        <v>23</v>
      </c>
      <c r="B13" s="68">
        <f t="shared" ref="B13:M13" si="9">SUM(B14:B16)</f>
        <v>477090</v>
      </c>
      <c r="C13" s="68">
        <f t="shared" si="9"/>
        <v>476276</v>
      </c>
      <c r="D13" s="68">
        <f t="shared" si="9"/>
        <v>476141</v>
      </c>
      <c r="E13" s="68">
        <f t="shared" si="9"/>
        <v>473784</v>
      </c>
      <c r="F13" s="68">
        <f t="shared" si="9"/>
        <v>467944</v>
      </c>
      <c r="G13" s="68">
        <f t="shared" si="9"/>
        <v>463962</v>
      </c>
      <c r="H13" s="68">
        <f t="shared" si="9"/>
        <v>462512</v>
      </c>
      <c r="I13" s="68">
        <f t="shared" si="9"/>
        <v>460347</v>
      </c>
      <c r="J13" s="68">
        <f t="shared" si="9"/>
        <v>452880</v>
      </c>
      <c r="K13" s="68">
        <f t="shared" si="9"/>
        <v>446586</v>
      </c>
      <c r="L13" s="68">
        <f t="shared" si="9"/>
        <v>436873</v>
      </c>
      <c r="M13" s="68">
        <f t="shared" si="9"/>
        <v>427724</v>
      </c>
      <c r="N13" s="68">
        <f t="shared" ref="N13:S13" si="10">SUM(N14:N16)</f>
        <v>412441</v>
      </c>
      <c r="O13" s="68">
        <f t="shared" si="10"/>
        <v>402955</v>
      </c>
      <c r="P13" s="68">
        <f t="shared" si="10"/>
        <v>398996</v>
      </c>
      <c r="Q13" s="68">
        <f t="shared" si="10"/>
        <v>396912</v>
      </c>
      <c r="R13" s="68">
        <f t="shared" si="10"/>
        <v>396148</v>
      </c>
      <c r="S13" s="68">
        <f t="shared" si="10"/>
        <v>397363</v>
      </c>
      <c r="T13" s="68">
        <f t="shared" ref="T13:U13" si="11">SUM(T14:T16)</f>
        <v>408682</v>
      </c>
      <c r="U13" s="68">
        <f t="shared" si="11"/>
        <v>420433</v>
      </c>
      <c r="V13" s="68"/>
    </row>
    <row r="14" spans="1:23" ht="15" customHeight="1" x14ac:dyDescent="0.25">
      <c r="A14" s="25" t="s">
        <v>20</v>
      </c>
      <c r="B14" s="34">
        <v>401952</v>
      </c>
      <c r="C14" s="34">
        <v>401363</v>
      </c>
      <c r="D14" s="34">
        <v>401351</v>
      </c>
      <c r="E14" s="34">
        <v>399908</v>
      </c>
      <c r="F14" s="34">
        <v>389321</v>
      </c>
      <c r="G14" s="34">
        <v>377548</v>
      </c>
      <c r="H14" s="34">
        <v>374101</v>
      </c>
      <c r="I14" s="34">
        <v>375003</v>
      </c>
      <c r="J14" s="34">
        <v>396408</v>
      </c>
      <c r="K14" s="34">
        <v>380139</v>
      </c>
      <c r="L14" s="34">
        <v>371031</v>
      </c>
      <c r="M14" s="34">
        <v>363813</v>
      </c>
      <c r="N14" s="34">
        <v>353143</v>
      </c>
      <c r="O14" s="34">
        <v>351858</v>
      </c>
      <c r="P14" s="34">
        <v>358274</v>
      </c>
      <c r="Q14" s="34">
        <v>355300</v>
      </c>
      <c r="R14" s="34">
        <v>354773</v>
      </c>
      <c r="S14" s="34">
        <v>357522</v>
      </c>
      <c r="T14" s="34">
        <v>398619</v>
      </c>
      <c r="U14" s="34">
        <v>383271</v>
      </c>
      <c r="V14" s="34"/>
    </row>
    <row r="15" spans="1:23" ht="15" customHeight="1" x14ac:dyDescent="0.25">
      <c r="A15" s="25" t="s">
        <v>21</v>
      </c>
      <c r="B15" s="34">
        <v>41230</v>
      </c>
      <c r="C15" s="34">
        <v>43365</v>
      </c>
      <c r="D15" s="34">
        <v>44377</v>
      </c>
      <c r="E15" s="34">
        <v>42667</v>
      </c>
      <c r="F15" s="34">
        <v>46955</v>
      </c>
      <c r="G15" s="34">
        <v>53829</v>
      </c>
      <c r="H15" s="34">
        <v>54080</v>
      </c>
      <c r="I15" s="34">
        <v>52540</v>
      </c>
      <c r="J15" s="34">
        <v>44168</v>
      </c>
      <c r="K15" s="34">
        <v>49186</v>
      </c>
      <c r="L15" s="34">
        <v>49227</v>
      </c>
      <c r="M15" s="34">
        <v>47526</v>
      </c>
      <c r="N15" s="34">
        <v>44286</v>
      </c>
      <c r="O15" s="34">
        <v>40126</v>
      </c>
      <c r="P15" s="34">
        <v>31114</v>
      </c>
      <c r="Q15" s="34">
        <v>32020</v>
      </c>
      <c r="R15" s="34">
        <v>30869</v>
      </c>
      <c r="S15" s="34">
        <v>30090</v>
      </c>
      <c r="T15" s="34">
        <v>7597</v>
      </c>
      <c r="U15" s="34">
        <v>26905</v>
      </c>
      <c r="V15" s="34"/>
    </row>
    <row r="16" spans="1:23" ht="15" customHeight="1" x14ac:dyDescent="0.25">
      <c r="A16" s="25" t="s">
        <v>22</v>
      </c>
      <c r="B16" s="34">
        <v>33908</v>
      </c>
      <c r="C16" s="34">
        <v>31548</v>
      </c>
      <c r="D16" s="34">
        <v>30413</v>
      </c>
      <c r="E16" s="34">
        <v>31209</v>
      </c>
      <c r="F16" s="34">
        <v>31668</v>
      </c>
      <c r="G16" s="34">
        <v>32585</v>
      </c>
      <c r="H16" s="34">
        <v>34331</v>
      </c>
      <c r="I16" s="34">
        <v>32804</v>
      </c>
      <c r="J16" s="34">
        <v>12304</v>
      </c>
      <c r="K16" s="34">
        <v>17261</v>
      </c>
      <c r="L16" s="34">
        <v>16615</v>
      </c>
      <c r="M16" s="34">
        <v>16385</v>
      </c>
      <c r="N16" s="34">
        <v>15012</v>
      </c>
      <c r="O16" s="34">
        <v>10971</v>
      </c>
      <c r="P16" s="34">
        <v>9608</v>
      </c>
      <c r="Q16" s="34">
        <v>9592</v>
      </c>
      <c r="R16" s="34">
        <v>10506</v>
      </c>
      <c r="S16" s="34">
        <v>9751</v>
      </c>
      <c r="T16" s="34">
        <v>2466</v>
      </c>
      <c r="U16" s="34">
        <v>10257</v>
      </c>
      <c r="V16" s="34"/>
    </row>
    <row r="17" spans="1:22" ht="15" customHeight="1" x14ac:dyDescent="0.25">
      <c r="A17" s="26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</row>
    <row r="18" spans="1:22" ht="15" customHeight="1" x14ac:dyDescent="0.25">
      <c r="A18" s="24" t="s">
        <v>24</v>
      </c>
      <c r="B18" s="68">
        <v>29103</v>
      </c>
      <c r="C18" s="68">
        <f t="shared" ref="C18:N18" si="12">C19+C20+C21</f>
        <v>30344</v>
      </c>
      <c r="D18" s="68">
        <f t="shared" si="12"/>
        <v>30554</v>
      </c>
      <c r="E18" s="68">
        <f t="shared" si="12"/>
        <v>31642</v>
      </c>
      <c r="F18" s="68">
        <f t="shared" si="12"/>
        <v>29515</v>
      </c>
      <c r="G18" s="68">
        <f t="shared" si="12"/>
        <v>30903</v>
      </c>
      <c r="H18" s="68">
        <f t="shared" si="12"/>
        <v>31404</v>
      </c>
      <c r="I18" s="68">
        <f t="shared" si="12"/>
        <v>32806</v>
      </c>
      <c r="J18" s="68">
        <f t="shared" si="12"/>
        <v>35511</v>
      </c>
      <c r="K18" s="68">
        <f t="shared" si="12"/>
        <v>34837</v>
      </c>
      <c r="L18" s="68">
        <f t="shared" si="12"/>
        <v>35703</v>
      </c>
      <c r="M18" s="68">
        <f t="shared" si="12"/>
        <v>35747</v>
      </c>
      <c r="N18" s="68">
        <f t="shared" si="12"/>
        <v>34922</v>
      </c>
      <c r="O18" s="68">
        <f>O19+O20+O21</f>
        <v>35544</v>
      </c>
      <c r="P18" s="68">
        <f>P19+P20+P21</f>
        <v>35051</v>
      </c>
      <c r="Q18" s="68">
        <f>Q19+Q20+Q21</f>
        <v>35346</v>
      </c>
      <c r="R18" s="68">
        <f>R19+R20+R21</f>
        <v>36476</v>
      </c>
      <c r="S18" s="68">
        <f>SUM(S19:S21)</f>
        <v>36604</v>
      </c>
      <c r="T18" s="68">
        <f>SUM(T19:T21)</f>
        <v>35673</v>
      </c>
      <c r="U18" s="68">
        <f>SUM(U19:U21)</f>
        <v>36433</v>
      </c>
      <c r="V18" s="68"/>
    </row>
    <row r="19" spans="1:22" ht="15" customHeight="1" x14ac:dyDescent="0.25">
      <c r="A19" s="25" t="s">
        <v>20</v>
      </c>
      <c r="B19" s="34">
        <v>27437</v>
      </c>
      <c r="C19" s="34">
        <v>28804</v>
      </c>
      <c r="D19" s="34">
        <v>29017</v>
      </c>
      <c r="E19" s="34">
        <v>30298</v>
      </c>
      <c r="F19" s="34">
        <v>28246</v>
      </c>
      <c r="G19" s="34">
        <v>29414</v>
      </c>
      <c r="H19" s="34">
        <v>30075</v>
      </c>
      <c r="I19" s="34">
        <v>31208</v>
      </c>
      <c r="J19" s="34">
        <v>34165</v>
      </c>
      <c r="K19" s="34">
        <v>33562</v>
      </c>
      <c r="L19" s="34">
        <v>34387</v>
      </c>
      <c r="M19" s="34">
        <v>34482</v>
      </c>
      <c r="N19" s="34">
        <v>33704</v>
      </c>
      <c r="O19" s="34">
        <v>34556</v>
      </c>
      <c r="P19" s="34">
        <v>34193</v>
      </c>
      <c r="Q19" s="34">
        <v>34289</v>
      </c>
      <c r="R19" s="34">
        <v>35516</v>
      </c>
      <c r="S19" s="34">
        <v>35563</v>
      </c>
      <c r="T19" s="34">
        <v>35016</v>
      </c>
      <c r="U19" s="34">
        <v>35790</v>
      </c>
      <c r="V19" s="34"/>
    </row>
    <row r="20" spans="1:22" ht="15" customHeight="1" x14ac:dyDescent="0.25">
      <c r="A20" s="25" t="s">
        <v>21</v>
      </c>
      <c r="B20" s="34">
        <v>1326</v>
      </c>
      <c r="C20" s="34">
        <v>1272</v>
      </c>
      <c r="D20" s="34">
        <v>1229</v>
      </c>
      <c r="E20" s="34">
        <v>1149</v>
      </c>
      <c r="F20" s="34">
        <v>1027</v>
      </c>
      <c r="G20" s="34">
        <v>1164</v>
      </c>
      <c r="H20" s="34">
        <v>1103</v>
      </c>
      <c r="I20" s="34">
        <v>1302</v>
      </c>
      <c r="J20" s="34">
        <v>1159</v>
      </c>
      <c r="K20" s="34">
        <v>1129</v>
      </c>
      <c r="L20" s="34">
        <v>1156</v>
      </c>
      <c r="M20" s="34">
        <v>1105</v>
      </c>
      <c r="N20" s="34">
        <v>1079</v>
      </c>
      <c r="O20" s="34">
        <v>885</v>
      </c>
      <c r="P20" s="34">
        <v>786</v>
      </c>
      <c r="Q20" s="34">
        <v>945</v>
      </c>
      <c r="R20" s="34">
        <v>789</v>
      </c>
      <c r="S20" s="34">
        <v>873</v>
      </c>
      <c r="T20" s="34">
        <v>586</v>
      </c>
      <c r="U20" s="34">
        <v>573</v>
      </c>
      <c r="V20" s="34"/>
    </row>
    <row r="21" spans="1:22" ht="15" customHeight="1" x14ac:dyDescent="0.25">
      <c r="A21" s="25" t="s">
        <v>22</v>
      </c>
      <c r="B21" s="34">
        <v>340</v>
      </c>
      <c r="C21" s="34">
        <v>268</v>
      </c>
      <c r="D21" s="34">
        <v>308</v>
      </c>
      <c r="E21" s="34">
        <v>195</v>
      </c>
      <c r="F21" s="34">
        <v>242</v>
      </c>
      <c r="G21" s="34">
        <v>325</v>
      </c>
      <c r="H21" s="34">
        <v>226</v>
      </c>
      <c r="I21" s="34">
        <v>296</v>
      </c>
      <c r="J21" s="34">
        <v>187</v>
      </c>
      <c r="K21" s="34">
        <v>146</v>
      </c>
      <c r="L21" s="34">
        <v>160</v>
      </c>
      <c r="M21" s="34">
        <v>160</v>
      </c>
      <c r="N21" s="34">
        <v>139</v>
      </c>
      <c r="O21" s="34">
        <v>103</v>
      </c>
      <c r="P21" s="34">
        <v>72</v>
      </c>
      <c r="Q21" s="34">
        <v>112</v>
      </c>
      <c r="R21" s="34">
        <v>171</v>
      </c>
      <c r="S21" s="34">
        <v>168</v>
      </c>
      <c r="T21" s="34">
        <v>71</v>
      </c>
      <c r="U21" s="34">
        <v>70</v>
      </c>
      <c r="V21" s="34"/>
    </row>
    <row r="22" spans="1:22" ht="15" customHeight="1" x14ac:dyDescent="0.25">
      <c r="A22" s="26"/>
      <c r="B22" s="34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</row>
    <row r="23" spans="1:22" ht="15" customHeight="1" x14ac:dyDescent="0.25">
      <c r="A23" s="24" t="s">
        <v>227</v>
      </c>
      <c r="B23" s="68">
        <f t="shared" ref="B23:M23" si="13">SUM(B24:B26)</f>
        <v>5912</v>
      </c>
      <c r="C23" s="68">
        <f t="shared" si="13"/>
        <v>5966</v>
      </c>
      <c r="D23" s="68">
        <f t="shared" si="13"/>
        <v>5914</v>
      </c>
      <c r="E23" s="68">
        <f t="shared" si="13"/>
        <v>5851</v>
      </c>
      <c r="F23" s="68">
        <f t="shared" si="13"/>
        <v>5770</v>
      </c>
      <c r="G23" s="68">
        <f t="shared" si="13"/>
        <v>5653</v>
      </c>
      <c r="H23" s="68">
        <f t="shared" si="13"/>
        <v>5865</v>
      </c>
      <c r="I23" s="68">
        <f t="shared" si="13"/>
        <v>5794</v>
      </c>
      <c r="J23" s="68">
        <f t="shared" si="13"/>
        <v>5371</v>
      </c>
      <c r="K23" s="68">
        <f t="shared" si="13"/>
        <v>5448</v>
      </c>
      <c r="L23" s="68">
        <f t="shared" si="13"/>
        <v>5416</v>
      </c>
      <c r="M23" s="68">
        <f t="shared" si="13"/>
        <v>5481</v>
      </c>
      <c r="N23" s="68">
        <f t="shared" ref="N23:S23" si="14">SUM(N24:N26)</f>
        <v>5483</v>
      </c>
      <c r="O23" s="68">
        <f t="shared" si="14"/>
        <v>5760</v>
      </c>
      <c r="P23" s="68">
        <f t="shared" si="14"/>
        <v>5322</v>
      </c>
      <c r="Q23" s="68">
        <f t="shared" si="14"/>
        <v>5528</v>
      </c>
      <c r="R23" s="68">
        <f t="shared" si="14"/>
        <v>5395</v>
      </c>
      <c r="S23" s="68">
        <f t="shared" si="14"/>
        <v>5352</v>
      </c>
      <c r="T23" s="68">
        <f t="shared" ref="T23:U23" si="15">SUM(T24:T26)</f>
        <v>5231</v>
      </c>
      <c r="U23" s="68">
        <f t="shared" si="15"/>
        <v>5215</v>
      </c>
      <c r="V23" s="68"/>
    </row>
    <row r="24" spans="1:22" ht="15" customHeight="1" x14ac:dyDescent="0.25">
      <c r="A24" s="25" t="s">
        <v>20</v>
      </c>
      <c r="B24" s="34">
        <v>5524</v>
      </c>
      <c r="C24" s="34">
        <v>5616</v>
      </c>
      <c r="D24" s="34">
        <v>5555</v>
      </c>
      <c r="E24" s="34">
        <v>5537</v>
      </c>
      <c r="F24" s="34">
        <v>5423</v>
      </c>
      <c r="G24" s="34">
        <v>5280</v>
      </c>
      <c r="H24" s="34">
        <v>5554</v>
      </c>
      <c r="I24" s="34">
        <v>5433</v>
      </c>
      <c r="J24" s="34">
        <v>5103</v>
      </c>
      <c r="K24" s="34">
        <v>5093</v>
      </c>
      <c r="L24" s="34">
        <v>5079</v>
      </c>
      <c r="M24" s="34">
        <v>5194</v>
      </c>
      <c r="N24" s="34">
        <v>5144</v>
      </c>
      <c r="O24" s="34">
        <v>5441</v>
      </c>
      <c r="P24" s="34">
        <v>5124</v>
      </c>
      <c r="Q24" s="34">
        <v>5325</v>
      </c>
      <c r="R24" s="34">
        <v>5189</v>
      </c>
      <c r="S24" s="34">
        <v>5214</v>
      </c>
      <c r="T24" s="34">
        <v>5050</v>
      </c>
      <c r="U24" s="34">
        <v>5080</v>
      </c>
      <c r="V24" s="34"/>
    </row>
    <row r="25" spans="1:22" ht="15" customHeight="1" x14ac:dyDescent="0.25">
      <c r="A25" s="25" t="s">
        <v>21</v>
      </c>
      <c r="B25" s="34">
        <v>313</v>
      </c>
      <c r="C25" s="34">
        <v>252</v>
      </c>
      <c r="D25" s="34">
        <v>308</v>
      </c>
      <c r="E25" s="34">
        <v>269</v>
      </c>
      <c r="F25" s="34">
        <v>305</v>
      </c>
      <c r="G25" s="34">
        <v>336</v>
      </c>
      <c r="H25" s="34">
        <v>262</v>
      </c>
      <c r="I25" s="34">
        <v>311</v>
      </c>
      <c r="J25" s="34">
        <v>228</v>
      </c>
      <c r="K25" s="34">
        <v>311</v>
      </c>
      <c r="L25" s="34">
        <v>289</v>
      </c>
      <c r="M25" s="34">
        <v>257</v>
      </c>
      <c r="N25" s="34">
        <v>287</v>
      </c>
      <c r="O25" s="34">
        <v>287</v>
      </c>
      <c r="P25" s="34">
        <v>172</v>
      </c>
      <c r="Q25" s="34">
        <v>183</v>
      </c>
      <c r="R25" s="34">
        <v>173</v>
      </c>
      <c r="S25" s="34">
        <v>114</v>
      </c>
      <c r="T25" s="34">
        <v>160</v>
      </c>
      <c r="U25" s="34">
        <v>121</v>
      </c>
      <c r="V25" s="34"/>
    </row>
    <row r="26" spans="1:22" ht="15" customHeight="1" x14ac:dyDescent="0.25">
      <c r="A26" s="25" t="s">
        <v>22</v>
      </c>
      <c r="B26" s="34">
        <v>75</v>
      </c>
      <c r="C26" s="34">
        <v>98</v>
      </c>
      <c r="D26" s="34">
        <v>51</v>
      </c>
      <c r="E26" s="34">
        <v>45</v>
      </c>
      <c r="F26" s="34">
        <v>42</v>
      </c>
      <c r="G26" s="34">
        <v>37</v>
      </c>
      <c r="H26" s="34">
        <v>49</v>
      </c>
      <c r="I26" s="34">
        <v>50</v>
      </c>
      <c r="J26" s="34">
        <v>40</v>
      </c>
      <c r="K26" s="34">
        <v>44</v>
      </c>
      <c r="L26" s="34">
        <v>48</v>
      </c>
      <c r="M26" s="34">
        <v>30</v>
      </c>
      <c r="N26" s="34">
        <v>52</v>
      </c>
      <c r="O26" s="34">
        <v>32</v>
      </c>
      <c r="P26" s="34">
        <v>26</v>
      </c>
      <c r="Q26" s="34">
        <v>20</v>
      </c>
      <c r="R26" s="34">
        <v>33</v>
      </c>
      <c r="S26" s="34">
        <v>24</v>
      </c>
      <c r="T26" s="34">
        <v>21</v>
      </c>
      <c r="U26" s="34">
        <v>14</v>
      </c>
      <c r="V26" s="34"/>
    </row>
    <row r="27" spans="1:22" s="27" customFormat="1" ht="15" customHeight="1" x14ac:dyDescent="0.25">
      <c r="A27" s="330" t="s">
        <v>225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265"/>
      <c r="T27" s="294"/>
      <c r="U27" s="305"/>
      <c r="V27" s="265"/>
    </row>
    <row r="28" spans="1:22" ht="15" customHeight="1" x14ac:dyDescent="0.25">
      <c r="A28" s="24" t="s">
        <v>19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</row>
    <row r="29" spans="1:22" ht="15" customHeight="1" x14ac:dyDescent="0.25">
      <c r="A29" s="25" t="s">
        <v>20</v>
      </c>
      <c r="B29" s="36">
        <f t="shared" ref="B29:M29" si="16">B9/B8*100</f>
        <v>84.9265287392234</v>
      </c>
      <c r="C29" s="36">
        <f t="shared" si="16"/>
        <v>85.01656307429387</v>
      </c>
      <c r="D29" s="36">
        <f t="shared" si="16"/>
        <v>85.040059772653237</v>
      </c>
      <c r="E29" s="36">
        <f t="shared" si="16"/>
        <v>85.226403691149812</v>
      </c>
      <c r="F29" s="36">
        <f t="shared" si="16"/>
        <v>84.055171701153952</v>
      </c>
      <c r="G29" s="36">
        <f t="shared" si="16"/>
        <v>82.363071857555568</v>
      </c>
      <c r="H29" s="36">
        <f t="shared" si="16"/>
        <v>81.981908075737181</v>
      </c>
      <c r="I29" s="36">
        <f t="shared" si="16"/>
        <v>82.502550371081497</v>
      </c>
      <c r="J29" s="36">
        <f t="shared" si="16"/>
        <v>88.236032744520642</v>
      </c>
      <c r="K29" s="36">
        <f t="shared" si="16"/>
        <v>86.017446099685543</v>
      </c>
      <c r="L29" s="36">
        <f t="shared" si="16"/>
        <v>85.879470786121942</v>
      </c>
      <c r="M29" s="36">
        <f t="shared" si="16"/>
        <v>86.040575581296167</v>
      </c>
      <c r="N29" s="36">
        <f t="shared" ref="N29:S29" si="17">N9/N8*100</f>
        <v>86.561656722152776</v>
      </c>
      <c r="O29" s="36">
        <f t="shared" si="17"/>
        <v>88.204178193351183</v>
      </c>
      <c r="P29" s="36">
        <f t="shared" si="17"/>
        <v>90.491363751197738</v>
      </c>
      <c r="Q29" s="36">
        <f t="shared" si="17"/>
        <v>90.207087481098071</v>
      </c>
      <c r="R29" s="36">
        <f t="shared" si="17"/>
        <v>90.287864225067864</v>
      </c>
      <c r="S29" s="36">
        <f t="shared" si="17"/>
        <v>90.662821321181198</v>
      </c>
      <c r="T29" s="36">
        <f t="shared" ref="T29:U29" si="18">T9/T8*100</f>
        <v>97.575324854421623</v>
      </c>
      <c r="U29" s="36">
        <f t="shared" si="18"/>
        <v>91.789318322978005</v>
      </c>
      <c r="V29" s="36"/>
    </row>
    <row r="30" spans="1:22" ht="15" customHeight="1" x14ac:dyDescent="0.25">
      <c r="A30" s="25" t="s">
        <v>21</v>
      </c>
      <c r="B30" s="36">
        <f t="shared" ref="B30:M30" si="19">B10/B8*100</f>
        <v>8.3711348258657896</v>
      </c>
      <c r="C30" s="36">
        <f t="shared" si="19"/>
        <v>8.7573597406093793</v>
      </c>
      <c r="D30" s="36">
        <f t="shared" si="19"/>
        <v>8.9569242834206975</v>
      </c>
      <c r="E30" s="36">
        <f t="shared" si="19"/>
        <v>8.6225275144393354</v>
      </c>
      <c r="F30" s="36">
        <f t="shared" si="19"/>
        <v>9.5954326956514837</v>
      </c>
      <c r="G30" s="36">
        <f t="shared" si="19"/>
        <v>11.054347695787165</v>
      </c>
      <c r="H30" s="36">
        <f t="shared" si="19"/>
        <v>11.093859110290309</v>
      </c>
      <c r="I30" s="36">
        <f t="shared" si="19"/>
        <v>10.853457381244901</v>
      </c>
      <c r="J30" s="36">
        <f t="shared" si="19"/>
        <v>9.2261048845395148</v>
      </c>
      <c r="K30" s="36">
        <f t="shared" si="19"/>
        <v>10.398236904642092</v>
      </c>
      <c r="L30" s="36">
        <f t="shared" si="19"/>
        <v>10.6010142429162</v>
      </c>
      <c r="M30" s="36">
        <f t="shared" si="19"/>
        <v>10.42494754260564</v>
      </c>
      <c r="N30" s="36">
        <f t="shared" ref="N30:S30" si="20">N10/N8*100</f>
        <v>10.081131333830927</v>
      </c>
      <c r="O30" s="36">
        <f t="shared" si="20"/>
        <v>9.2959287262610317</v>
      </c>
      <c r="P30" s="36">
        <f t="shared" si="20"/>
        <v>7.2995591404946643</v>
      </c>
      <c r="Q30" s="36">
        <f t="shared" si="20"/>
        <v>7.5717359623194893</v>
      </c>
      <c r="R30" s="36">
        <f t="shared" si="20"/>
        <v>7.267036361436376</v>
      </c>
      <c r="S30" s="36">
        <f t="shared" si="20"/>
        <v>7.073903018080256</v>
      </c>
      <c r="T30" s="36">
        <f t="shared" ref="T30:U30" si="21">T10/T8*100</f>
        <v>1.8557072506706171</v>
      </c>
      <c r="U30" s="36">
        <f t="shared" si="21"/>
        <v>5.9727623511895107</v>
      </c>
      <c r="V30" s="36"/>
    </row>
    <row r="31" spans="1:22" ht="15" customHeight="1" x14ac:dyDescent="0.25">
      <c r="A31" s="25" t="s">
        <v>22</v>
      </c>
      <c r="B31" s="36">
        <f t="shared" ref="B31:M31" si="22">B11/B8*100</f>
        <v>6.7023364349108094</v>
      </c>
      <c r="C31" s="36">
        <f t="shared" si="22"/>
        <v>6.2260771850967451</v>
      </c>
      <c r="D31" s="36">
        <f t="shared" si="22"/>
        <v>6.0030159439260729</v>
      </c>
      <c r="E31" s="36">
        <f t="shared" si="22"/>
        <v>6.1510687944108575</v>
      </c>
      <c r="F31" s="36">
        <f t="shared" si="22"/>
        <v>6.3493956031945702</v>
      </c>
      <c r="G31" s="36">
        <f t="shared" si="22"/>
        <v>6.5825804466572633</v>
      </c>
      <c r="H31" s="36">
        <f t="shared" si="22"/>
        <v>6.9242328139725196</v>
      </c>
      <c r="I31" s="36">
        <f t="shared" si="22"/>
        <v>6.6439922476736006</v>
      </c>
      <c r="J31" s="36">
        <f t="shared" si="22"/>
        <v>2.5378623709398456</v>
      </c>
      <c r="K31" s="36">
        <f t="shared" si="22"/>
        <v>3.5843169956723653</v>
      </c>
      <c r="L31" s="36">
        <f t="shared" si="22"/>
        <v>3.5195149709618576</v>
      </c>
      <c r="M31" s="36">
        <f t="shared" si="22"/>
        <v>3.5344768760981937</v>
      </c>
      <c r="N31" s="36">
        <f t="shared" ref="N31:S31" si="23">N11/N8*100</f>
        <v>3.3572119440162882</v>
      </c>
      <c r="O31" s="36">
        <f t="shared" si="23"/>
        <v>2.4998930803877917</v>
      </c>
      <c r="P31" s="36">
        <f t="shared" si="23"/>
        <v>2.209077108307596</v>
      </c>
      <c r="Q31" s="36">
        <f t="shared" si="23"/>
        <v>2.22117655658244</v>
      </c>
      <c r="R31" s="36">
        <f t="shared" si="23"/>
        <v>2.4450994134957615</v>
      </c>
      <c r="S31" s="36">
        <f t="shared" si="23"/>
        <v>2.263275660738552</v>
      </c>
      <c r="T31" s="36">
        <f t="shared" ref="T31:U31" si="24">T11/T8*100</f>
        <v>0.56896789490775956</v>
      </c>
      <c r="U31" s="36">
        <f t="shared" si="24"/>
        <v>2.2379193258324839</v>
      </c>
      <c r="V31" s="36"/>
    </row>
    <row r="32" spans="1:22" ht="15" customHeight="1" x14ac:dyDescent="0.25">
      <c r="A32" s="26"/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</row>
    <row r="33" spans="1:22" ht="15" customHeight="1" x14ac:dyDescent="0.25">
      <c r="A33" s="24" t="s">
        <v>23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</row>
    <row r="34" spans="1:22" ht="15" customHeight="1" x14ac:dyDescent="0.25">
      <c r="A34" s="25" t="s">
        <v>20</v>
      </c>
      <c r="B34" s="36">
        <f t="shared" ref="B34:M34" si="25">B14/B13*100</f>
        <v>84.250770294912911</v>
      </c>
      <c r="C34" s="36">
        <f t="shared" si="25"/>
        <v>84.271094911353913</v>
      </c>
      <c r="D34" s="36">
        <f t="shared" si="25"/>
        <v>84.29246798742389</v>
      </c>
      <c r="E34" s="36">
        <f t="shared" si="25"/>
        <v>84.407240430238247</v>
      </c>
      <c r="F34" s="36">
        <f t="shared" si="25"/>
        <v>83.198203203802166</v>
      </c>
      <c r="G34" s="36">
        <f t="shared" si="25"/>
        <v>81.374767761152853</v>
      </c>
      <c r="H34" s="36">
        <f t="shared" si="25"/>
        <v>80.884604075137517</v>
      </c>
      <c r="I34" s="36">
        <f t="shared" si="25"/>
        <v>81.460941420276441</v>
      </c>
      <c r="J34" s="36">
        <f t="shared" si="25"/>
        <v>87.530471648118706</v>
      </c>
      <c r="K34" s="36">
        <f t="shared" si="25"/>
        <v>85.121118888635124</v>
      </c>
      <c r="L34" s="36">
        <f t="shared" si="25"/>
        <v>84.928800818544531</v>
      </c>
      <c r="M34" s="36">
        <f t="shared" si="25"/>
        <v>85.057887796803541</v>
      </c>
      <c r="N34" s="36">
        <f t="shared" ref="N34:S34" si="26">N14/N13*100</f>
        <v>85.622670878986327</v>
      </c>
      <c r="O34" s="36">
        <f t="shared" si="26"/>
        <v>87.319427727661903</v>
      </c>
      <c r="P34" s="36">
        <f t="shared" si="26"/>
        <v>89.793882645440064</v>
      </c>
      <c r="Q34" s="36">
        <f t="shared" si="26"/>
        <v>89.516064014189539</v>
      </c>
      <c r="R34" s="36">
        <f t="shared" si="26"/>
        <v>89.555671112816427</v>
      </c>
      <c r="S34" s="36">
        <f t="shared" si="26"/>
        <v>89.973651296170004</v>
      </c>
      <c r="T34" s="36">
        <f t="shared" ref="T34:U34" si="27">T14/T13*100</f>
        <v>97.537694344257886</v>
      </c>
      <c r="U34" s="36">
        <f t="shared" si="27"/>
        <v>91.161017332131394</v>
      </c>
      <c r="V34" s="36"/>
    </row>
    <row r="35" spans="1:22" ht="15" customHeight="1" x14ac:dyDescent="0.25">
      <c r="A35" s="25" t="s">
        <v>21</v>
      </c>
      <c r="B35" s="36">
        <f t="shared" ref="B35:M35" si="28">B15/B13*100</f>
        <v>8.6419753086419746</v>
      </c>
      <c r="C35" s="36">
        <f t="shared" si="28"/>
        <v>9.1050147393528125</v>
      </c>
      <c r="D35" s="36">
        <f t="shared" si="28"/>
        <v>9.3201383623758502</v>
      </c>
      <c r="E35" s="36">
        <f t="shared" si="28"/>
        <v>9.0055806021309284</v>
      </c>
      <c r="F35" s="36">
        <f t="shared" si="28"/>
        <v>10.034320346024311</v>
      </c>
      <c r="G35" s="36">
        <f t="shared" si="28"/>
        <v>11.602027752272816</v>
      </c>
      <c r="H35" s="36">
        <f t="shared" si="28"/>
        <v>11.692669595599682</v>
      </c>
      <c r="I35" s="36">
        <f t="shared" si="28"/>
        <v>11.413129660886243</v>
      </c>
      <c r="J35" s="36">
        <f t="shared" si="28"/>
        <v>9.7526938703409289</v>
      </c>
      <c r="K35" s="36">
        <f t="shared" si="28"/>
        <v>11.013780100585329</v>
      </c>
      <c r="L35" s="36">
        <f t="shared" si="28"/>
        <v>11.268034417324943</v>
      </c>
      <c r="M35" s="36">
        <f t="shared" si="28"/>
        <v>11.111370884028018</v>
      </c>
      <c r="N35" s="36">
        <f t="shared" ref="N35:S35" si="29">N15/N13*100</f>
        <v>10.737535792998271</v>
      </c>
      <c r="O35" s="36">
        <f t="shared" si="29"/>
        <v>9.9579357496494652</v>
      </c>
      <c r="P35" s="36">
        <f t="shared" si="29"/>
        <v>7.7980731636407379</v>
      </c>
      <c r="Q35" s="36">
        <f t="shared" si="29"/>
        <v>8.0672793969444108</v>
      </c>
      <c r="R35" s="36">
        <f t="shared" si="29"/>
        <v>7.7922897502953443</v>
      </c>
      <c r="S35" s="36">
        <f t="shared" si="29"/>
        <v>7.5724211866731421</v>
      </c>
      <c r="T35" s="36">
        <f t="shared" ref="T35:U35" si="30">T15/T13*100</f>
        <v>1.8589025207863326</v>
      </c>
      <c r="U35" s="36">
        <f t="shared" si="30"/>
        <v>6.3993549507293679</v>
      </c>
      <c r="V35" s="36"/>
    </row>
    <row r="36" spans="1:22" ht="15" customHeight="1" x14ac:dyDescent="0.25">
      <c r="A36" s="25" t="s">
        <v>22</v>
      </c>
      <c r="B36" s="36">
        <f t="shared" ref="B36:M36" si="31">B16/B13*100</f>
        <v>7.1072543964451143</v>
      </c>
      <c r="C36" s="36">
        <f t="shared" si="31"/>
        <v>6.6238903492932666</v>
      </c>
      <c r="D36" s="36">
        <f t="shared" si="31"/>
        <v>6.3873936502002557</v>
      </c>
      <c r="E36" s="36">
        <f t="shared" si="31"/>
        <v>6.5871789676308188</v>
      </c>
      <c r="F36" s="36">
        <f t="shared" si="31"/>
        <v>6.7674764501735245</v>
      </c>
      <c r="G36" s="36">
        <f t="shared" si="31"/>
        <v>7.0232044865743317</v>
      </c>
      <c r="H36" s="36">
        <f t="shared" si="31"/>
        <v>7.422726329262809</v>
      </c>
      <c r="I36" s="36">
        <f t="shared" si="31"/>
        <v>7.1259289188373112</v>
      </c>
      <c r="J36" s="36">
        <f t="shared" si="31"/>
        <v>2.7168344815403636</v>
      </c>
      <c r="K36" s="36">
        <f t="shared" si="31"/>
        <v>3.8651010107795583</v>
      </c>
      <c r="L36" s="36">
        <f t="shared" si="31"/>
        <v>3.8031647641305364</v>
      </c>
      <c r="M36" s="36">
        <f t="shared" si="31"/>
        <v>3.8307413191684354</v>
      </c>
      <c r="N36" s="36">
        <f t="shared" ref="N36:S36" si="32">N16/N13*100</f>
        <v>3.6397933280154011</v>
      </c>
      <c r="O36" s="36">
        <f t="shared" si="32"/>
        <v>2.7226365226886378</v>
      </c>
      <c r="P36" s="36">
        <f t="shared" si="32"/>
        <v>2.4080441909192074</v>
      </c>
      <c r="Q36" s="36">
        <f t="shared" si="32"/>
        <v>2.4166565888660458</v>
      </c>
      <c r="R36" s="36">
        <f t="shared" si="32"/>
        <v>2.6520391368882335</v>
      </c>
      <c r="S36" s="36">
        <f t="shared" si="32"/>
        <v>2.4539275171568562</v>
      </c>
      <c r="T36" s="36">
        <f t="shared" ref="T36:U36" si="33">T16/T13*100</f>
        <v>0.60340313495578468</v>
      </c>
      <c r="U36" s="36">
        <f t="shared" si="33"/>
        <v>2.4396277171392349</v>
      </c>
      <c r="V36" s="36"/>
    </row>
    <row r="37" spans="1:22" ht="15" customHeight="1" x14ac:dyDescent="0.25">
      <c r="A37" s="26"/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</row>
    <row r="38" spans="1:22" ht="15" customHeight="1" x14ac:dyDescent="0.25">
      <c r="A38" s="24" t="s">
        <v>24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</row>
    <row r="39" spans="1:22" ht="15" customHeight="1" x14ac:dyDescent="0.25">
      <c r="A39" s="25" t="s">
        <v>20</v>
      </c>
      <c r="B39" s="36">
        <f t="shared" ref="B39:M39" si="34">B19/B18*100</f>
        <v>94.275504243548781</v>
      </c>
      <c r="C39" s="36">
        <f t="shared" si="34"/>
        <v>94.924861587134188</v>
      </c>
      <c r="D39" s="36">
        <f t="shared" si="34"/>
        <v>94.96956208679714</v>
      </c>
      <c r="E39" s="36">
        <f t="shared" si="34"/>
        <v>95.752480879843247</v>
      </c>
      <c r="F39" s="36">
        <f t="shared" si="34"/>
        <v>95.700491275622568</v>
      </c>
      <c r="G39" s="36">
        <f t="shared" si="34"/>
        <v>95.181697569815228</v>
      </c>
      <c r="H39" s="36">
        <f t="shared" si="34"/>
        <v>95.768055024837594</v>
      </c>
      <c r="I39" s="36">
        <f t="shared" si="34"/>
        <v>95.128939828080235</v>
      </c>
      <c r="J39" s="36">
        <f t="shared" si="34"/>
        <v>96.209625186561908</v>
      </c>
      <c r="K39" s="36">
        <f t="shared" si="34"/>
        <v>96.340098171484343</v>
      </c>
      <c r="L39" s="36">
        <f t="shared" si="34"/>
        <v>96.314035235134298</v>
      </c>
      <c r="M39" s="36">
        <f t="shared" si="34"/>
        <v>96.461241502783452</v>
      </c>
      <c r="N39" s="36">
        <f t="shared" ref="N39:S39" si="35">N19/N18*100</f>
        <v>96.512227249298434</v>
      </c>
      <c r="O39" s="36">
        <f t="shared" si="35"/>
        <v>97.220346612649109</v>
      </c>
      <c r="P39" s="36">
        <f t="shared" si="35"/>
        <v>97.55213831274429</v>
      </c>
      <c r="Q39" s="36">
        <f t="shared" si="35"/>
        <v>97.009562609630507</v>
      </c>
      <c r="R39" s="36">
        <f t="shared" si="35"/>
        <v>97.368132470665643</v>
      </c>
      <c r="S39" s="36">
        <f t="shared" si="35"/>
        <v>97.156048519287509</v>
      </c>
      <c r="T39" s="36">
        <f t="shared" ref="T39:U39" si="36">T19/T18*100</f>
        <v>98.158270961231182</v>
      </c>
      <c r="U39" s="36">
        <f t="shared" si="36"/>
        <v>98.235116515247171</v>
      </c>
      <c r="V39" s="36"/>
    </row>
    <row r="40" spans="1:22" ht="15" customHeight="1" x14ac:dyDescent="0.25">
      <c r="A40" s="25" t="s">
        <v>21</v>
      </c>
      <c r="B40" s="36">
        <f t="shared" ref="B40:M40" si="37">B20/B18*100</f>
        <v>4.5562313163591384</v>
      </c>
      <c r="C40" s="36">
        <f t="shared" si="37"/>
        <v>4.1919325072501978</v>
      </c>
      <c r="D40" s="36">
        <f t="shared" si="37"/>
        <v>4.0223865942266155</v>
      </c>
      <c r="E40" s="36">
        <f t="shared" si="37"/>
        <v>3.631249604955439</v>
      </c>
      <c r="F40" s="36">
        <f t="shared" si="37"/>
        <v>3.4795866508554969</v>
      </c>
      <c r="G40" s="36">
        <f t="shared" si="37"/>
        <v>3.7666245995534413</v>
      </c>
      <c r="H40" s="36">
        <f t="shared" si="37"/>
        <v>3.5122914278435871</v>
      </c>
      <c r="I40" s="36">
        <f t="shared" si="37"/>
        <v>3.9687861976467715</v>
      </c>
      <c r="J40" s="36">
        <f t="shared" si="37"/>
        <v>3.2637774210807922</v>
      </c>
      <c r="K40" s="36">
        <f t="shared" si="37"/>
        <v>3.2408071877601397</v>
      </c>
      <c r="L40" s="36">
        <f t="shared" si="37"/>
        <v>3.2378231521160683</v>
      </c>
      <c r="M40" s="36">
        <f t="shared" si="37"/>
        <v>3.0911684896634681</v>
      </c>
      <c r="N40" s="36">
        <f t="shared" ref="N40:S40" si="38">N20/N18*100</f>
        <v>3.0897428555065574</v>
      </c>
      <c r="O40" s="36">
        <f t="shared" si="38"/>
        <v>2.4898717083051993</v>
      </c>
      <c r="P40" s="36">
        <f t="shared" si="38"/>
        <v>2.2424467204929956</v>
      </c>
      <c r="Q40" s="36">
        <f t="shared" si="38"/>
        <v>2.6735698523170939</v>
      </c>
      <c r="R40" s="36">
        <f t="shared" si="38"/>
        <v>2.1630661256716746</v>
      </c>
      <c r="S40" s="36">
        <f t="shared" si="38"/>
        <v>2.3849852475139328</v>
      </c>
      <c r="T40" s="36">
        <f t="shared" ref="T40:U40" si="39">T20/T18*100</f>
        <v>1.6426989599977575</v>
      </c>
      <c r="U40" s="36">
        <f t="shared" si="39"/>
        <v>1.5727499794142674</v>
      </c>
      <c r="V40" s="36"/>
    </row>
    <row r="41" spans="1:22" s="28" customFormat="1" ht="15" customHeight="1" x14ac:dyDescent="0.25">
      <c r="A41" s="25" t="s">
        <v>22</v>
      </c>
      <c r="B41" s="36">
        <f t="shared" ref="B41:M41" si="40">B21/B18*100</f>
        <v>1.1682644400920867</v>
      </c>
      <c r="C41" s="36">
        <f t="shared" si="40"/>
        <v>0.88320590561560774</v>
      </c>
      <c r="D41" s="36">
        <f t="shared" si="40"/>
        <v>1.0080513189762388</v>
      </c>
      <c r="E41" s="36">
        <f t="shared" si="40"/>
        <v>0.61626951520131468</v>
      </c>
      <c r="F41" s="36">
        <f t="shared" si="40"/>
        <v>0.81992207352193802</v>
      </c>
      <c r="G41" s="36">
        <f t="shared" si="40"/>
        <v>1.0516778306313304</v>
      </c>
      <c r="H41" s="36">
        <f t="shared" si="40"/>
        <v>0.71965354731881293</v>
      </c>
      <c r="I41" s="36">
        <f t="shared" si="40"/>
        <v>0.90227397427299882</v>
      </c>
      <c r="J41" s="36">
        <f t="shared" si="40"/>
        <v>0.52659739235729774</v>
      </c>
      <c r="K41" s="36">
        <f t="shared" si="40"/>
        <v>0.41909464075551861</v>
      </c>
      <c r="L41" s="36">
        <f t="shared" si="40"/>
        <v>0.44814161274962888</v>
      </c>
      <c r="M41" s="36">
        <f t="shared" si="40"/>
        <v>0.44759000755308137</v>
      </c>
      <c r="N41" s="36">
        <f t="shared" ref="N41:S41" si="41">N21/N18*100</f>
        <v>0.39802989519500598</v>
      </c>
      <c r="O41" s="36">
        <f t="shared" si="41"/>
        <v>0.28978167904568986</v>
      </c>
      <c r="P41" s="36">
        <f t="shared" si="41"/>
        <v>0.20541496676271717</v>
      </c>
      <c r="Q41" s="36">
        <f t="shared" si="41"/>
        <v>0.31686753805239631</v>
      </c>
      <c r="R41" s="36">
        <f t="shared" si="41"/>
        <v>0.4688014036626823</v>
      </c>
      <c r="S41" s="36">
        <f t="shared" si="41"/>
        <v>0.45896623319855756</v>
      </c>
      <c r="T41" s="36">
        <f t="shared" ref="T41:U41" si="42">T21/T18*100</f>
        <v>0.19903007877105933</v>
      </c>
      <c r="U41" s="36">
        <f t="shared" si="42"/>
        <v>0.19213350533856668</v>
      </c>
      <c r="V41" s="36"/>
    </row>
    <row r="42" spans="1:22" ht="15" customHeight="1" x14ac:dyDescent="0.25">
      <c r="A42" s="26"/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</row>
    <row r="43" spans="1:22" ht="15" customHeight="1" x14ac:dyDescent="0.25">
      <c r="A43" s="24" t="s">
        <v>227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</row>
    <row r="44" spans="1:22" ht="15" customHeight="1" x14ac:dyDescent="0.25">
      <c r="A44" s="25" t="s">
        <v>20</v>
      </c>
      <c r="B44" s="36">
        <f t="shared" ref="B44:M44" si="43">B24/B23*100</f>
        <v>93.437077131258462</v>
      </c>
      <c r="C44" s="36">
        <f t="shared" si="43"/>
        <v>94.133422728796518</v>
      </c>
      <c r="D44" s="36">
        <f t="shared" si="43"/>
        <v>93.929658437605681</v>
      </c>
      <c r="E44" s="36">
        <f t="shared" si="43"/>
        <v>94.633396000683646</v>
      </c>
      <c r="F44" s="36">
        <f t="shared" si="43"/>
        <v>93.98613518197574</v>
      </c>
      <c r="G44" s="36">
        <f t="shared" si="43"/>
        <v>93.401733592782605</v>
      </c>
      <c r="H44" s="36">
        <f t="shared" si="43"/>
        <v>94.697357203751068</v>
      </c>
      <c r="I44" s="36">
        <f t="shared" si="43"/>
        <v>93.769416637901287</v>
      </c>
      <c r="J44" s="36">
        <f t="shared" si="43"/>
        <v>95.010240178737675</v>
      </c>
      <c r="K44" s="36">
        <f t="shared" si="43"/>
        <v>93.483847283406746</v>
      </c>
      <c r="L44" s="36">
        <f t="shared" si="43"/>
        <v>93.777695716395854</v>
      </c>
      <c r="M44" s="36">
        <f t="shared" si="43"/>
        <v>94.76372924648787</v>
      </c>
      <c r="N44" s="36">
        <f t="shared" ref="N44:S44" si="44">N24/N23*100</f>
        <v>93.817253328469818</v>
      </c>
      <c r="O44" s="36">
        <f t="shared" si="44"/>
        <v>94.461805555555557</v>
      </c>
      <c r="P44" s="36">
        <f t="shared" si="44"/>
        <v>96.279594137542276</v>
      </c>
      <c r="Q44" s="36">
        <f t="shared" si="44"/>
        <v>96.327785817655581</v>
      </c>
      <c r="R44" s="36">
        <f t="shared" si="44"/>
        <v>96.181649675625579</v>
      </c>
      <c r="S44" s="36">
        <f t="shared" si="44"/>
        <v>97.421524663677133</v>
      </c>
      <c r="T44" s="36">
        <f t="shared" ref="T44:U44" si="45">T24/T23*100</f>
        <v>96.53985853565284</v>
      </c>
      <c r="U44" s="36">
        <f t="shared" si="45"/>
        <v>97.411313518696076</v>
      </c>
      <c r="V44" s="36"/>
    </row>
    <row r="45" spans="1:22" ht="15" customHeight="1" x14ac:dyDescent="0.25">
      <c r="A45" s="25" t="s">
        <v>21</v>
      </c>
      <c r="B45" s="36">
        <f t="shared" ref="B45:M45" si="46">B25/B23*100</f>
        <v>5.2943166441136666</v>
      </c>
      <c r="C45" s="36">
        <f t="shared" si="46"/>
        <v>4.2239356352665105</v>
      </c>
      <c r="D45" s="36">
        <f t="shared" si="46"/>
        <v>5.2079810618870477</v>
      </c>
      <c r="E45" s="36">
        <f t="shared" si="46"/>
        <v>4.5975047000512737</v>
      </c>
      <c r="F45" s="36">
        <f t="shared" si="46"/>
        <v>5.2859618717504331</v>
      </c>
      <c r="G45" s="36">
        <f t="shared" si="46"/>
        <v>5.943746683177074</v>
      </c>
      <c r="H45" s="36">
        <f t="shared" si="46"/>
        <v>4.4671781756180726</v>
      </c>
      <c r="I45" s="36">
        <f t="shared" si="46"/>
        <v>5.3676216775975147</v>
      </c>
      <c r="J45" s="36">
        <f t="shared" si="46"/>
        <v>4.2450195494321354</v>
      </c>
      <c r="K45" s="36">
        <f t="shared" si="46"/>
        <v>5.7085168869309841</v>
      </c>
      <c r="L45" s="36">
        <f t="shared" si="46"/>
        <v>5.3360413589364848</v>
      </c>
      <c r="M45" s="36">
        <f t="shared" si="46"/>
        <v>4.6889253785805511</v>
      </c>
      <c r="N45" s="36">
        <f t="shared" ref="N45:S45" si="47">N25/N23*100</f>
        <v>5.23436075141346</v>
      </c>
      <c r="O45" s="36">
        <f t="shared" si="47"/>
        <v>4.9826388888888893</v>
      </c>
      <c r="P45" s="36">
        <f t="shared" si="47"/>
        <v>3.2318677189026679</v>
      </c>
      <c r="Q45" s="36">
        <f t="shared" si="47"/>
        <v>3.3104196816208393</v>
      </c>
      <c r="R45" s="36">
        <f t="shared" si="47"/>
        <v>3.2066728452270619</v>
      </c>
      <c r="S45" s="36">
        <f t="shared" si="47"/>
        <v>2.1300448430493271</v>
      </c>
      <c r="T45" s="36">
        <f t="shared" ref="T45:U45" si="48">T25/T23*100</f>
        <v>3.0586885872682088</v>
      </c>
      <c r="U45" s="36">
        <f t="shared" si="48"/>
        <v>2.3202301054650047</v>
      </c>
      <c r="V45" s="36"/>
    </row>
    <row r="46" spans="1:22" ht="15" customHeight="1" thickBot="1" x14ac:dyDescent="0.3">
      <c r="A46" s="21" t="s">
        <v>22</v>
      </c>
      <c r="B46" s="37">
        <f t="shared" ref="B46:M46" si="49">B26/B23*100</f>
        <v>1.2686062246278755</v>
      </c>
      <c r="C46" s="37">
        <f t="shared" si="49"/>
        <v>1.6426416359369762</v>
      </c>
      <c r="D46" s="37">
        <f t="shared" si="49"/>
        <v>0.86236050050727087</v>
      </c>
      <c r="E46" s="37">
        <f t="shared" si="49"/>
        <v>0.7690992992650828</v>
      </c>
      <c r="F46" s="37">
        <f t="shared" si="49"/>
        <v>0.72790294627383023</v>
      </c>
      <c r="G46" s="37">
        <f t="shared" si="49"/>
        <v>0.65451972404033254</v>
      </c>
      <c r="H46" s="37">
        <f t="shared" si="49"/>
        <v>0.83546462063086113</v>
      </c>
      <c r="I46" s="37">
        <f t="shared" si="49"/>
        <v>0.86296168450120803</v>
      </c>
      <c r="J46" s="37">
        <f t="shared" si="49"/>
        <v>0.7447402718301992</v>
      </c>
      <c r="K46" s="37">
        <f t="shared" si="49"/>
        <v>0.80763582966226144</v>
      </c>
      <c r="L46" s="37">
        <f t="shared" si="49"/>
        <v>0.88626292466765144</v>
      </c>
      <c r="M46" s="37">
        <f t="shared" si="49"/>
        <v>0.54734537493158186</v>
      </c>
      <c r="N46" s="37">
        <f t="shared" ref="N46:S46" si="50">N26/N23*100</f>
        <v>0.94838592011672451</v>
      </c>
      <c r="O46" s="37">
        <f t="shared" si="50"/>
        <v>0.55555555555555558</v>
      </c>
      <c r="P46" s="37">
        <f t="shared" si="50"/>
        <v>0.48853814355505448</v>
      </c>
      <c r="Q46" s="37">
        <f t="shared" si="50"/>
        <v>0.36179450072358899</v>
      </c>
      <c r="R46" s="37">
        <f t="shared" si="50"/>
        <v>0.6116774791473587</v>
      </c>
      <c r="S46" s="37">
        <f t="shared" si="50"/>
        <v>0.44843049327354262</v>
      </c>
      <c r="T46" s="37">
        <f t="shared" ref="T46:U46" si="51">T26/T23*100</f>
        <v>0.40145287707895239</v>
      </c>
      <c r="U46" s="37">
        <f t="shared" si="51"/>
        <v>0.26845637583892618</v>
      </c>
      <c r="V46" s="36"/>
    </row>
    <row r="47" spans="1:22" ht="15" customHeight="1" x14ac:dyDescent="0.25">
      <c r="A47" s="328" t="s">
        <v>226</v>
      </c>
      <c r="B47" s="328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67"/>
      <c r="T47" s="67"/>
      <c r="U47" s="67"/>
      <c r="V47" s="67"/>
    </row>
    <row r="48" spans="1:22" ht="15" customHeight="1" x14ac:dyDescent="0.25">
      <c r="A48" s="329" t="s">
        <v>224</v>
      </c>
      <c r="B48" s="329"/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264"/>
      <c r="T48" s="293"/>
      <c r="U48" s="304"/>
      <c r="V48" s="264"/>
    </row>
    <row r="60" spans="1:2" ht="15" customHeight="1" x14ac:dyDescent="0.25">
      <c r="A60" s="28"/>
    </row>
    <row r="61" spans="1:2" ht="15" customHeight="1" x14ac:dyDescent="0.25">
      <c r="A61" s="28"/>
      <c r="B61" s="28"/>
    </row>
    <row r="62" spans="1:2" ht="15" customHeight="1" x14ac:dyDescent="0.25">
      <c r="A62" s="28"/>
      <c r="B62" s="28"/>
    </row>
    <row r="63" spans="1:2" ht="15" customHeight="1" x14ac:dyDescent="0.25">
      <c r="A63" s="28"/>
      <c r="B63" s="28"/>
    </row>
    <row r="64" spans="1:2" ht="15" customHeight="1" x14ac:dyDescent="0.25">
      <c r="A64" s="28"/>
      <c r="B64" s="28"/>
    </row>
    <row r="65" spans="2:2" ht="15" customHeight="1" x14ac:dyDescent="0.25">
      <c r="B65" s="28"/>
    </row>
  </sheetData>
  <mergeCells count="5">
    <mergeCell ref="A47:R47"/>
    <mergeCell ref="A48:R48"/>
    <mergeCell ref="A27:R27"/>
    <mergeCell ref="A7:R7"/>
    <mergeCell ref="V2:W3"/>
  </mergeCells>
  <hyperlinks>
    <hyperlink ref="V2" r:id="rId1" location="INDICE!A1"/>
    <hyperlink ref="V2:W3" location="INDICE!A1" display="INDICE"/>
  </hyperlinks>
  <printOptions horizontalCentered="1"/>
  <pageMargins left="0.59055118110236227" right="0.59055118110236227" top="0.39370078740157483" bottom="0.98425196850393704" header="0" footer="0"/>
  <pageSetup scale="64" orientation="landscape" r:id="rId2"/>
  <headerFooter alignWithMargins="0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27" transitionEvaluation="1"/>
  <dimension ref="A1:Y89"/>
  <sheetViews>
    <sheetView topLeftCell="A27" zoomScaleNormal="100" zoomScaleSheetLayoutView="100" workbookViewId="0">
      <selection activeCell="W45" sqref="W45:X46"/>
    </sheetView>
  </sheetViews>
  <sheetFormatPr baseColWidth="10" defaultColWidth="11" defaultRowHeight="15" customHeight="1" x14ac:dyDescent="0.25"/>
  <cols>
    <col min="1" max="1" width="11.140625" style="42" bestFit="1" customWidth="1"/>
    <col min="2" max="21" width="8.7109375" style="46" customWidth="1"/>
    <col min="22" max="26" width="11.42578125" style="46" customWidth="1"/>
    <col min="27" max="259" width="11" style="46"/>
    <col min="260" max="260" width="15" style="46" customWidth="1"/>
    <col min="261" max="262" width="9.42578125" style="46" bestFit="1" customWidth="1"/>
    <col min="263" max="263" width="9.140625" style="46" bestFit="1" customWidth="1"/>
    <col min="264" max="264" width="9" style="46" bestFit="1" customWidth="1"/>
    <col min="265" max="265" width="9.42578125" style="46" bestFit="1" customWidth="1"/>
    <col min="266" max="266" width="9" style="46" bestFit="1" customWidth="1"/>
    <col min="267" max="267" width="9.140625" style="46" customWidth="1"/>
    <col min="268" max="276" width="9" style="46" bestFit="1" customWidth="1"/>
    <col min="277" max="515" width="11" style="46"/>
    <col min="516" max="516" width="15" style="46" customWidth="1"/>
    <col min="517" max="518" width="9.42578125" style="46" bestFit="1" customWidth="1"/>
    <col min="519" max="519" width="9.140625" style="46" bestFit="1" customWidth="1"/>
    <col min="520" max="520" width="9" style="46" bestFit="1" customWidth="1"/>
    <col min="521" max="521" width="9.42578125" style="46" bestFit="1" customWidth="1"/>
    <col min="522" max="522" width="9" style="46" bestFit="1" customWidth="1"/>
    <col min="523" max="523" width="9.140625" style="46" customWidth="1"/>
    <col min="524" max="532" width="9" style="46" bestFit="1" customWidth="1"/>
    <col min="533" max="771" width="11" style="46"/>
    <col min="772" max="772" width="15" style="46" customWidth="1"/>
    <col min="773" max="774" width="9.42578125" style="46" bestFit="1" customWidth="1"/>
    <col min="775" max="775" width="9.140625" style="46" bestFit="1" customWidth="1"/>
    <col min="776" max="776" width="9" style="46" bestFit="1" customWidth="1"/>
    <col min="777" max="777" width="9.42578125" style="46" bestFit="1" customWidth="1"/>
    <col min="778" max="778" width="9" style="46" bestFit="1" customWidth="1"/>
    <col min="779" max="779" width="9.140625" style="46" customWidth="1"/>
    <col min="780" max="788" width="9" style="46" bestFit="1" customWidth="1"/>
    <col min="789" max="1027" width="11" style="46"/>
    <col min="1028" max="1028" width="15" style="46" customWidth="1"/>
    <col min="1029" max="1030" width="9.42578125" style="46" bestFit="1" customWidth="1"/>
    <col min="1031" max="1031" width="9.140625" style="46" bestFit="1" customWidth="1"/>
    <col min="1032" max="1032" width="9" style="46" bestFit="1" customWidth="1"/>
    <col min="1033" max="1033" width="9.42578125" style="46" bestFit="1" customWidth="1"/>
    <col min="1034" max="1034" width="9" style="46" bestFit="1" customWidth="1"/>
    <col min="1035" max="1035" width="9.140625" style="46" customWidth="1"/>
    <col min="1036" max="1044" width="9" style="46" bestFit="1" customWidth="1"/>
    <col min="1045" max="1283" width="11" style="46"/>
    <col min="1284" max="1284" width="15" style="46" customWidth="1"/>
    <col min="1285" max="1286" width="9.42578125" style="46" bestFit="1" customWidth="1"/>
    <col min="1287" max="1287" width="9.140625" style="46" bestFit="1" customWidth="1"/>
    <col min="1288" max="1288" width="9" style="46" bestFit="1" customWidth="1"/>
    <col min="1289" max="1289" width="9.42578125" style="46" bestFit="1" customWidth="1"/>
    <col min="1290" max="1290" width="9" style="46" bestFit="1" customWidth="1"/>
    <col min="1291" max="1291" width="9.140625" style="46" customWidth="1"/>
    <col min="1292" max="1300" width="9" style="46" bestFit="1" customWidth="1"/>
    <col min="1301" max="1539" width="11" style="46"/>
    <col min="1540" max="1540" width="15" style="46" customWidth="1"/>
    <col min="1541" max="1542" width="9.42578125" style="46" bestFit="1" customWidth="1"/>
    <col min="1543" max="1543" width="9.140625" style="46" bestFit="1" customWidth="1"/>
    <col min="1544" max="1544" width="9" style="46" bestFit="1" customWidth="1"/>
    <col min="1545" max="1545" width="9.42578125" style="46" bestFit="1" customWidth="1"/>
    <col min="1546" max="1546" width="9" style="46" bestFit="1" customWidth="1"/>
    <col min="1547" max="1547" width="9.140625" style="46" customWidth="1"/>
    <col min="1548" max="1556" width="9" style="46" bestFit="1" customWidth="1"/>
    <col min="1557" max="1795" width="11" style="46"/>
    <col min="1796" max="1796" width="15" style="46" customWidth="1"/>
    <col min="1797" max="1798" width="9.42578125" style="46" bestFit="1" customWidth="1"/>
    <col min="1799" max="1799" width="9.140625" style="46" bestFit="1" customWidth="1"/>
    <col min="1800" max="1800" width="9" style="46" bestFit="1" customWidth="1"/>
    <col min="1801" max="1801" width="9.42578125" style="46" bestFit="1" customWidth="1"/>
    <col min="1802" max="1802" width="9" style="46" bestFit="1" customWidth="1"/>
    <col min="1803" max="1803" width="9.140625" style="46" customWidth="1"/>
    <col min="1804" max="1812" width="9" style="46" bestFit="1" customWidth="1"/>
    <col min="1813" max="2051" width="11" style="46"/>
    <col min="2052" max="2052" width="15" style="46" customWidth="1"/>
    <col min="2053" max="2054" width="9.42578125" style="46" bestFit="1" customWidth="1"/>
    <col min="2055" max="2055" width="9.140625" style="46" bestFit="1" customWidth="1"/>
    <col min="2056" max="2056" width="9" style="46" bestFit="1" customWidth="1"/>
    <col min="2057" max="2057" width="9.42578125" style="46" bestFit="1" customWidth="1"/>
    <col min="2058" max="2058" width="9" style="46" bestFit="1" customWidth="1"/>
    <col min="2059" max="2059" width="9.140625" style="46" customWidth="1"/>
    <col min="2060" max="2068" width="9" style="46" bestFit="1" customWidth="1"/>
    <col min="2069" max="2307" width="11" style="46"/>
    <col min="2308" max="2308" width="15" style="46" customWidth="1"/>
    <col min="2309" max="2310" width="9.42578125" style="46" bestFit="1" customWidth="1"/>
    <col min="2311" max="2311" width="9.140625" style="46" bestFit="1" customWidth="1"/>
    <col min="2312" max="2312" width="9" style="46" bestFit="1" customWidth="1"/>
    <col min="2313" max="2313" width="9.42578125" style="46" bestFit="1" customWidth="1"/>
    <col min="2314" max="2314" width="9" style="46" bestFit="1" customWidth="1"/>
    <col min="2315" max="2315" width="9.140625" style="46" customWidth="1"/>
    <col min="2316" max="2324" width="9" style="46" bestFit="1" customWidth="1"/>
    <col min="2325" max="2563" width="11" style="46"/>
    <col min="2564" max="2564" width="15" style="46" customWidth="1"/>
    <col min="2565" max="2566" width="9.42578125" style="46" bestFit="1" customWidth="1"/>
    <col min="2567" max="2567" width="9.140625" style="46" bestFit="1" customWidth="1"/>
    <col min="2568" max="2568" width="9" style="46" bestFit="1" customWidth="1"/>
    <col min="2569" max="2569" width="9.42578125" style="46" bestFit="1" customWidth="1"/>
    <col min="2570" max="2570" width="9" style="46" bestFit="1" customWidth="1"/>
    <col min="2571" max="2571" width="9.140625" style="46" customWidth="1"/>
    <col min="2572" max="2580" width="9" style="46" bestFit="1" customWidth="1"/>
    <col min="2581" max="2819" width="11" style="46"/>
    <col min="2820" max="2820" width="15" style="46" customWidth="1"/>
    <col min="2821" max="2822" width="9.42578125" style="46" bestFit="1" customWidth="1"/>
    <col min="2823" max="2823" width="9.140625" style="46" bestFit="1" customWidth="1"/>
    <col min="2824" max="2824" width="9" style="46" bestFit="1" customWidth="1"/>
    <col min="2825" max="2825" width="9.42578125" style="46" bestFit="1" customWidth="1"/>
    <col min="2826" max="2826" width="9" style="46" bestFit="1" customWidth="1"/>
    <col min="2827" max="2827" width="9.140625" style="46" customWidth="1"/>
    <col min="2828" max="2836" width="9" style="46" bestFit="1" customWidth="1"/>
    <col min="2837" max="3075" width="11" style="46"/>
    <col min="3076" max="3076" width="15" style="46" customWidth="1"/>
    <col min="3077" max="3078" width="9.42578125" style="46" bestFit="1" customWidth="1"/>
    <col min="3079" max="3079" width="9.140625" style="46" bestFit="1" customWidth="1"/>
    <col min="3080" max="3080" width="9" style="46" bestFit="1" customWidth="1"/>
    <col min="3081" max="3081" width="9.42578125" style="46" bestFit="1" customWidth="1"/>
    <col min="3082" max="3082" width="9" style="46" bestFit="1" customWidth="1"/>
    <col min="3083" max="3083" width="9.140625" style="46" customWidth="1"/>
    <col min="3084" max="3092" width="9" style="46" bestFit="1" customWidth="1"/>
    <col min="3093" max="3331" width="11" style="46"/>
    <col min="3332" max="3332" width="15" style="46" customWidth="1"/>
    <col min="3333" max="3334" width="9.42578125" style="46" bestFit="1" customWidth="1"/>
    <col min="3335" max="3335" width="9.140625" style="46" bestFit="1" customWidth="1"/>
    <col min="3336" max="3336" width="9" style="46" bestFit="1" customWidth="1"/>
    <col min="3337" max="3337" width="9.42578125" style="46" bestFit="1" customWidth="1"/>
    <col min="3338" max="3338" width="9" style="46" bestFit="1" customWidth="1"/>
    <col min="3339" max="3339" width="9.140625" style="46" customWidth="1"/>
    <col min="3340" max="3348" width="9" style="46" bestFit="1" customWidth="1"/>
    <col min="3349" max="3587" width="11" style="46"/>
    <col min="3588" max="3588" width="15" style="46" customWidth="1"/>
    <col min="3589" max="3590" width="9.42578125" style="46" bestFit="1" customWidth="1"/>
    <col min="3591" max="3591" width="9.140625" style="46" bestFit="1" customWidth="1"/>
    <col min="3592" max="3592" width="9" style="46" bestFit="1" customWidth="1"/>
    <col min="3593" max="3593" width="9.42578125" style="46" bestFit="1" customWidth="1"/>
    <col min="3594" max="3594" width="9" style="46" bestFit="1" customWidth="1"/>
    <col min="3595" max="3595" width="9.140625" style="46" customWidth="1"/>
    <col min="3596" max="3604" width="9" style="46" bestFit="1" customWidth="1"/>
    <col min="3605" max="3843" width="11" style="46"/>
    <col min="3844" max="3844" width="15" style="46" customWidth="1"/>
    <col min="3845" max="3846" width="9.42578125" style="46" bestFit="1" customWidth="1"/>
    <col min="3847" max="3847" width="9.140625" style="46" bestFit="1" customWidth="1"/>
    <col min="3848" max="3848" width="9" style="46" bestFit="1" customWidth="1"/>
    <col min="3849" max="3849" width="9.42578125" style="46" bestFit="1" customWidth="1"/>
    <col min="3850" max="3850" width="9" style="46" bestFit="1" customWidth="1"/>
    <col min="3851" max="3851" width="9.140625" style="46" customWidth="1"/>
    <col min="3852" max="3860" width="9" style="46" bestFit="1" customWidth="1"/>
    <col min="3861" max="4099" width="11" style="46"/>
    <col min="4100" max="4100" width="15" style="46" customWidth="1"/>
    <col min="4101" max="4102" width="9.42578125" style="46" bestFit="1" customWidth="1"/>
    <col min="4103" max="4103" width="9.140625" style="46" bestFit="1" customWidth="1"/>
    <col min="4104" max="4104" width="9" style="46" bestFit="1" customWidth="1"/>
    <col min="4105" max="4105" width="9.42578125" style="46" bestFit="1" customWidth="1"/>
    <col min="4106" max="4106" width="9" style="46" bestFit="1" customWidth="1"/>
    <col min="4107" max="4107" width="9.140625" style="46" customWidth="1"/>
    <col min="4108" max="4116" width="9" style="46" bestFit="1" customWidth="1"/>
    <col min="4117" max="4355" width="11" style="46"/>
    <col min="4356" max="4356" width="15" style="46" customWidth="1"/>
    <col min="4357" max="4358" width="9.42578125" style="46" bestFit="1" customWidth="1"/>
    <col min="4359" max="4359" width="9.140625" style="46" bestFit="1" customWidth="1"/>
    <col min="4360" max="4360" width="9" style="46" bestFit="1" customWidth="1"/>
    <col min="4361" max="4361" width="9.42578125" style="46" bestFit="1" customWidth="1"/>
    <col min="4362" max="4362" width="9" style="46" bestFit="1" customWidth="1"/>
    <col min="4363" max="4363" width="9.140625" style="46" customWidth="1"/>
    <col min="4364" max="4372" width="9" style="46" bestFit="1" customWidth="1"/>
    <col min="4373" max="4611" width="11" style="46"/>
    <col min="4612" max="4612" width="15" style="46" customWidth="1"/>
    <col min="4613" max="4614" width="9.42578125" style="46" bestFit="1" customWidth="1"/>
    <col min="4615" max="4615" width="9.140625" style="46" bestFit="1" customWidth="1"/>
    <col min="4616" max="4616" width="9" style="46" bestFit="1" customWidth="1"/>
    <col min="4617" max="4617" width="9.42578125" style="46" bestFit="1" customWidth="1"/>
    <col min="4618" max="4618" width="9" style="46" bestFit="1" customWidth="1"/>
    <col min="4619" max="4619" width="9.140625" style="46" customWidth="1"/>
    <col min="4620" max="4628" width="9" style="46" bestFit="1" customWidth="1"/>
    <col min="4629" max="4867" width="11" style="46"/>
    <col min="4868" max="4868" width="15" style="46" customWidth="1"/>
    <col min="4869" max="4870" width="9.42578125" style="46" bestFit="1" customWidth="1"/>
    <col min="4871" max="4871" width="9.140625" style="46" bestFit="1" customWidth="1"/>
    <col min="4872" max="4872" width="9" style="46" bestFit="1" customWidth="1"/>
    <col min="4873" max="4873" width="9.42578125" style="46" bestFit="1" customWidth="1"/>
    <col min="4874" max="4874" width="9" style="46" bestFit="1" customWidth="1"/>
    <col min="4875" max="4875" width="9.140625" style="46" customWidth="1"/>
    <col min="4876" max="4884" width="9" style="46" bestFit="1" customWidth="1"/>
    <col min="4885" max="5123" width="11" style="46"/>
    <col min="5124" max="5124" width="15" style="46" customWidth="1"/>
    <col min="5125" max="5126" width="9.42578125" style="46" bestFit="1" customWidth="1"/>
    <col min="5127" max="5127" width="9.140625" style="46" bestFit="1" customWidth="1"/>
    <col min="5128" max="5128" width="9" style="46" bestFit="1" customWidth="1"/>
    <col min="5129" max="5129" width="9.42578125" style="46" bestFit="1" customWidth="1"/>
    <col min="5130" max="5130" width="9" style="46" bestFit="1" customWidth="1"/>
    <col min="5131" max="5131" width="9.140625" style="46" customWidth="1"/>
    <col min="5132" max="5140" width="9" style="46" bestFit="1" customWidth="1"/>
    <col min="5141" max="5379" width="11" style="46"/>
    <col min="5380" max="5380" width="15" style="46" customWidth="1"/>
    <col min="5381" max="5382" width="9.42578125" style="46" bestFit="1" customWidth="1"/>
    <col min="5383" max="5383" width="9.140625" style="46" bestFit="1" customWidth="1"/>
    <col min="5384" max="5384" width="9" style="46" bestFit="1" customWidth="1"/>
    <col min="5385" max="5385" width="9.42578125" style="46" bestFit="1" customWidth="1"/>
    <col min="5386" max="5386" width="9" style="46" bestFit="1" customWidth="1"/>
    <col min="5387" max="5387" width="9.140625" style="46" customWidth="1"/>
    <col min="5388" max="5396" width="9" style="46" bestFit="1" customWidth="1"/>
    <col min="5397" max="5635" width="11" style="46"/>
    <col min="5636" max="5636" width="15" style="46" customWidth="1"/>
    <col min="5637" max="5638" width="9.42578125" style="46" bestFit="1" customWidth="1"/>
    <col min="5639" max="5639" width="9.140625" style="46" bestFit="1" customWidth="1"/>
    <col min="5640" max="5640" width="9" style="46" bestFit="1" customWidth="1"/>
    <col min="5641" max="5641" width="9.42578125" style="46" bestFit="1" customWidth="1"/>
    <col min="5642" max="5642" width="9" style="46" bestFit="1" customWidth="1"/>
    <col min="5643" max="5643" width="9.140625" style="46" customWidth="1"/>
    <col min="5644" max="5652" width="9" style="46" bestFit="1" customWidth="1"/>
    <col min="5653" max="5891" width="11" style="46"/>
    <col min="5892" max="5892" width="15" style="46" customWidth="1"/>
    <col min="5893" max="5894" width="9.42578125" style="46" bestFit="1" customWidth="1"/>
    <col min="5895" max="5895" width="9.140625" style="46" bestFit="1" customWidth="1"/>
    <col min="5896" max="5896" width="9" style="46" bestFit="1" customWidth="1"/>
    <col min="5897" max="5897" width="9.42578125" style="46" bestFit="1" customWidth="1"/>
    <col min="5898" max="5898" width="9" style="46" bestFit="1" customWidth="1"/>
    <col min="5899" max="5899" width="9.140625" style="46" customWidth="1"/>
    <col min="5900" max="5908" width="9" style="46" bestFit="1" customWidth="1"/>
    <col min="5909" max="6147" width="11" style="46"/>
    <col min="6148" max="6148" width="15" style="46" customWidth="1"/>
    <col min="6149" max="6150" width="9.42578125" style="46" bestFit="1" customWidth="1"/>
    <col min="6151" max="6151" width="9.140625" style="46" bestFit="1" customWidth="1"/>
    <col min="6152" max="6152" width="9" style="46" bestFit="1" customWidth="1"/>
    <col min="6153" max="6153" width="9.42578125" style="46" bestFit="1" customWidth="1"/>
    <col min="6154" max="6154" width="9" style="46" bestFit="1" customWidth="1"/>
    <col min="6155" max="6155" width="9.140625" style="46" customWidth="1"/>
    <col min="6156" max="6164" width="9" style="46" bestFit="1" customWidth="1"/>
    <col min="6165" max="6403" width="11" style="46"/>
    <col min="6404" max="6404" width="15" style="46" customWidth="1"/>
    <col min="6405" max="6406" width="9.42578125" style="46" bestFit="1" customWidth="1"/>
    <col min="6407" max="6407" width="9.140625" style="46" bestFit="1" customWidth="1"/>
    <col min="6408" max="6408" width="9" style="46" bestFit="1" customWidth="1"/>
    <col min="6409" max="6409" width="9.42578125" style="46" bestFit="1" customWidth="1"/>
    <col min="6410" max="6410" width="9" style="46" bestFit="1" customWidth="1"/>
    <col min="6411" max="6411" width="9.140625" style="46" customWidth="1"/>
    <col min="6412" max="6420" width="9" style="46" bestFit="1" customWidth="1"/>
    <col min="6421" max="6659" width="11" style="46"/>
    <col min="6660" max="6660" width="15" style="46" customWidth="1"/>
    <col min="6661" max="6662" width="9.42578125" style="46" bestFit="1" customWidth="1"/>
    <col min="6663" max="6663" width="9.140625" style="46" bestFit="1" customWidth="1"/>
    <col min="6664" max="6664" width="9" style="46" bestFit="1" customWidth="1"/>
    <col min="6665" max="6665" width="9.42578125" style="46" bestFit="1" customWidth="1"/>
    <col min="6666" max="6666" width="9" style="46" bestFit="1" customWidth="1"/>
    <col min="6667" max="6667" width="9.140625" style="46" customWidth="1"/>
    <col min="6668" max="6676" width="9" style="46" bestFit="1" customWidth="1"/>
    <col min="6677" max="6915" width="11" style="46"/>
    <col min="6916" max="6916" width="15" style="46" customWidth="1"/>
    <col min="6917" max="6918" width="9.42578125" style="46" bestFit="1" customWidth="1"/>
    <col min="6919" max="6919" width="9.140625" style="46" bestFit="1" customWidth="1"/>
    <col min="6920" max="6920" width="9" style="46" bestFit="1" customWidth="1"/>
    <col min="6921" max="6921" width="9.42578125" style="46" bestFit="1" customWidth="1"/>
    <col min="6922" max="6922" width="9" style="46" bestFit="1" customWidth="1"/>
    <col min="6923" max="6923" width="9.140625" style="46" customWidth="1"/>
    <col min="6924" max="6932" width="9" style="46" bestFit="1" customWidth="1"/>
    <col min="6933" max="7171" width="11" style="46"/>
    <col min="7172" max="7172" width="15" style="46" customWidth="1"/>
    <col min="7173" max="7174" width="9.42578125" style="46" bestFit="1" customWidth="1"/>
    <col min="7175" max="7175" width="9.140625" style="46" bestFit="1" customWidth="1"/>
    <col min="7176" max="7176" width="9" style="46" bestFit="1" customWidth="1"/>
    <col min="7177" max="7177" width="9.42578125" style="46" bestFit="1" customWidth="1"/>
    <col min="7178" max="7178" width="9" style="46" bestFit="1" customWidth="1"/>
    <col min="7179" max="7179" width="9.140625" style="46" customWidth="1"/>
    <col min="7180" max="7188" width="9" style="46" bestFit="1" customWidth="1"/>
    <col min="7189" max="7427" width="11" style="46"/>
    <col min="7428" max="7428" width="15" style="46" customWidth="1"/>
    <col min="7429" max="7430" width="9.42578125" style="46" bestFit="1" customWidth="1"/>
    <col min="7431" max="7431" width="9.140625" style="46" bestFit="1" customWidth="1"/>
    <col min="7432" max="7432" width="9" style="46" bestFit="1" customWidth="1"/>
    <col min="7433" max="7433" width="9.42578125" style="46" bestFit="1" customWidth="1"/>
    <col min="7434" max="7434" width="9" style="46" bestFit="1" customWidth="1"/>
    <col min="7435" max="7435" width="9.140625" style="46" customWidth="1"/>
    <col min="7436" max="7444" width="9" style="46" bestFit="1" customWidth="1"/>
    <col min="7445" max="7683" width="11" style="46"/>
    <col min="7684" max="7684" width="15" style="46" customWidth="1"/>
    <col min="7685" max="7686" width="9.42578125" style="46" bestFit="1" customWidth="1"/>
    <col min="7687" max="7687" width="9.140625" style="46" bestFit="1" customWidth="1"/>
    <col min="7688" max="7688" width="9" style="46" bestFit="1" customWidth="1"/>
    <col min="7689" max="7689" width="9.42578125" style="46" bestFit="1" customWidth="1"/>
    <col min="7690" max="7690" width="9" style="46" bestFit="1" customWidth="1"/>
    <col min="7691" max="7691" width="9.140625" style="46" customWidth="1"/>
    <col min="7692" max="7700" width="9" style="46" bestFit="1" customWidth="1"/>
    <col min="7701" max="7939" width="11" style="46"/>
    <col min="7940" max="7940" width="15" style="46" customWidth="1"/>
    <col min="7941" max="7942" width="9.42578125" style="46" bestFit="1" customWidth="1"/>
    <col min="7943" max="7943" width="9.140625" style="46" bestFit="1" customWidth="1"/>
    <col min="7944" max="7944" width="9" style="46" bestFit="1" customWidth="1"/>
    <col min="7945" max="7945" width="9.42578125" style="46" bestFit="1" customWidth="1"/>
    <col min="7946" max="7946" width="9" style="46" bestFit="1" customWidth="1"/>
    <col min="7947" max="7947" width="9.140625" style="46" customWidth="1"/>
    <col min="7948" max="7956" width="9" style="46" bestFit="1" customWidth="1"/>
    <col min="7957" max="8195" width="11" style="46"/>
    <col min="8196" max="8196" width="15" style="46" customWidth="1"/>
    <col min="8197" max="8198" width="9.42578125" style="46" bestFit="1" customWidth="1"/>
    <col min="8199" max="8199" width="9.140625" style="46" bestFit="1" customWidth="1"/>
    <col min="8200" max="8200" width="9" style="46" bestFit="1" customWidth="1"/>
    <col min="8201" max="8201" width="9.42578125" style="46" bestFit="1" customWidth="1"/>
    <col min="8202" max="8202" width="9" style="46" bestFit="1" customWidth="1"/>
    <col min="8203" max="8203" width="9.140625" style="46" customWidth="1"/>
    <col min="8204" max="8212" width="9" style="46" bestFit="1" customWidth="1"/>
    <col min="8213" max="8451" width="11" style="46"/>
    <col min="8452" max="8452" width="15" style="46" customWidth="1"/>
    <col min="8453" max="8454" width="9.42578125" style="46" bestFit="1" customWidth="1"/>
    <col min="8455" max="8455" width="9.140625" style="46" bestFit="1" customWidth="1"/>
    <col min="8456" max="8456" width="9" style="46" bestFit="1" customWidth="1"/>
    <col min="8457" max="8457" width="9.42578125" style="46" bestFit="1" customWidth="1"/>
    <col min="8458" max="8458" width="9" style="46" bestFit="1" customWidth="1"/>
    <col min="8459" max="8459" width="9.140625" style="46" customWidth="1"/>
    <col min="8460" max="8468" width="9" style="46" bestFit="1" customWidth="1"/>
    <col min="8469" max="8707" width="11" style="46"/>
    <col min="8708" max="8708" width="15" style="46" customWidth="1"/>
    <col min="8709" max="8710" width="9.42578125" style="46" bestFit="1" customWidth="1"/>
    <col min="8711" max="8711" width="9.140625" style="46" bestFit="1" customWidth="1"/>
    <col min="8712" max="8712" width="9" style="46" bestFit="1" customWidth="1"/>
    <col min="8713" max="8713" width="9.42578125" style="46" bestFit="1" customWidth="1"/>
    <col min="8714" max="8714" width="9" style="46" bestFit="1" customWidth="1"/>
    <col min="8715" max="8715" width="9.140625" style="46" customWidth="1"/>
    <col min="8716" max="8724" width="9" style="46" bestFit="1" customWidth="1"/>
    <col min="8725" max="8963" width="11" style="46"/>
    <col min="8964" max="8964" width="15" style="46" customWidth="1"/>
    <col min="8965" max="8966" width="9.42578125" style="46" bestFit="1" customWidth="1"/>
    <col min="8967" max="8967" width="9.140625" style="46" bestFit="1" customWidth="1"/>
    <col min="8968" max="8968" width="9" style="46" bestFit="1" customWidth="1"/>
    <col min="8969" max="8969" width="9.42578125" style="46" bestFit="1" customWidth="1"/>
    <col min="8970" max="8970" width="9" style="46" bestFit="1" customWidth="1"/>
    <col min="8971" max="8971" width="9.140625" style="46" customWidth="1"/>
    <col min="8972" max="8980" width="9" style="46" bestFit="1" customWidth="1"/>
    <col min="8981" max="9219" width="11" style="46"/>
    <col min="9220" max="9220" width="15" style="46" customWidth="1"/>
    <col min="9221" max="9222" width="9.42578125" style="46" bestFit="1" customWidth="1"/>
    <col min="9223" max="9223" width="9.140625" style="46" bestFit="1" customWidth="1"/>
    <col min="9224" max="9224" width="9" style="46" bestFit="1" customWidth="1"/>
    <col min="9225" max="9225" width="9.42578125" style="46" bestFit="1" customWidth="1"/>
    <col min="9226" max="9226" width="9" style="46" bestFit="1" customWidth="1"/>
    <col min="9227" max="9227" width="9.140625" style="46" customWidth="1"/>
    <col min="9228" max="9236" width="9" style="46" bestFit="1" customWidth="1"/>
    <col min="9237" max="9475" width="11" style="46"/>
    <col min="9476" max="9476" width="15" style="46" customWidth="1"/>
    <col min="9477" max="9478" width="9.42578125" style="46" bestFit="1" customWidth="1"/>
    <col min="9479" max="9479" width="9.140625" style="46" bestFit="1" customWidth="1"/>
    <col min="9480" max="9480" width="9" style="46" bestFit="1" customWidth="1"/>
    <col min="9481" max="9481" width="9.42578125" style="46" bestFit="1" customWidth="1"/>
    <col min="9482" max="9482" width="9" style="46" bestFit="1" customWidth="1"/>
    <col min="9483" max="9483" width="9.140625" style="46" customWidth="1"/>
    <col min="9484" max="9492" width="9" style="46" bestFit="1" customWidth="1"/>
    <col min="9493" max="9731" width="11" style="46"/>
    <col min="9732" max="9732" width="15" style="46" customWidth="1"/>
    <col min="9733" max="9734" width="9.42578125" style="46" bestFit="1" customWidth="1"/>
    <col min="9735" max="9735" width="9.140625" style="46" bestFit="1" customWidth="1"/>
    <col min="9736" max="9736" width="9" style="46" bestFit="1" customWidth="1"/>
    <col min="9737" max="9737" width="9.42578125" style="46" bestFit="1" customWidth="1"/>
    <col min="9738" max="9738" width="9" style="46" bestFit="1" customWidth="1"/>
    <col min="9739" max="9739" width="9.140625" style="46" customWidth="1"/>
    <col min="9740" max="9748" width="9" style="46" bestFit="1" customWidth="1"/>
    <col min="9749" max="9987" width="11" style="46"/>
    <col min="9988" max="9988" width="15" style="46" customWidth="1"/>
    <col min="9989" max="9990" width="9.42578125" style="46" bestFit="1" customWidth="1"/>
    <col min="9991" max="9991" width="9.140625" style="46" bestFit="1" customWidth="1"/>
    <col min="9992" max="9992" width="9" style="46" bestFit="1" customWidth="1"/>
    <col min="9993" max="9993" width="9.42578125" style="46" bestFit="1" customWidth="1"/>
    <col min="9994" max="9994" width="9" style="46" bestFit="1" customWidth="1"/>
    <col min="9995" max="9995" width="9.140625" style="46" customWidth="1"/>
    <col min="9996" max="10004" width="9" style="46" bestFit="1" customWidth="1"/>
    <col min="10005" max="10243" width="11" style="46"/>
    <col min="10244" max="10244" width="15" style="46" customWidth="1"/>
    <col min="10245" max="10246" width="9.42578125" style="46" bestFit="1" customWidth="1"/>
    <col min="10247" max="10247" width="9.140625" style="46" bestFit="1" customWidth="1"/>
    <col min="10248" max="10248" width="9" style="46" bestFit="1" customWidth="1"/>
    <col min="10249" max="10249" width="9.42578125" style="46" bestFit="1" customWidth="1"/>
    <col min="10250" max="10250" width="9" style="46" bestFit="1" customWidth="1"/>
    <col min="10251" max="10251" width="9.140625" style="46" customWidth="1"/>
    <col min="10252" max="10260" width="9" style="46" bestFit="1" customWidth="1"/>
    <col min="10261" max="10499" width="11" style="46"/>
    <col min="10500" max="10500" width="15" style="46" customWidth="1"/>
    <col min="10501" max="10502" width="9.42578125" style="46" bestFit="1" customWidth="1"/>
    <col min="10503" max="10503" width="9.140625" style="46" bestFit="1" customWidth="1"/>
    <col min="10504" max="10504" width="9" style="46" bestFit="1" customWidth="1"/>
    <col min="10505" max="10505" width="9.42578125" style="46" bestFit="1" customWidth="1"/>
    <col min="10506" max="10506" width="9" style="46" bestFit="1" customWidth="1"/>
    <col min="10507" max="10507" width="9.140625" style="46" customWidth="1"/>
    <col min="10508" max="10516" width="9" style="46" bestFit="1" customWidth="1"/>
    <col min="10517" max="10755" width="11" style="46"/>
    <col min="10756" max="10756" width="15" style="46" customWidth="1"/>
    <col min="10757" max="10758" width="9.42578125" style="46" bestFit="1" customWidth="1"/>
    <col min="10759" max="10759" width="9.140625" style="46" bestFit="1" customWidth="1"/>
    <col min="10760" max="10760" width="9" style="46" bestFit="1" customWidth="1"/>
    <col min="10761" max="10761" width="9.42578125" style="46" bestFit="1" customWidth="1"/>
    <col min="10762" max="10762" width="9" style="46" bestFit="1" customWidth="1"/>
    <col min="10763" max="10763" width="9.140625" style="46" customWidth="1"/>
    <col min="10764" max="10772" width="9" style="46" bestFit="1" customWidth="1"/>
    <col min="10773" max="11011" width="11" style="46"/>
    <col min="11012" max="11012" width="15" style="46" customWidth="1"/>
    <col min="11013" max="11014" width="9.42578125" style="46" bestFit="1" customWidth="1"/>
    <col min="11015" max="11015" width="9.140625" style="46" bestFit="1" customWidth="1"/>
    <col min="11016" max="11016" width="9" style="46" bestFit="1" customWidth="1"/>
    <col min="11017" max="11017" width="9.42578125" style="46" bestFit="1" customWidth="1"/>
    <col min="11018" max="11018" width="9" style="46" bestFit="1" customWidth="1"/>
    <col min="11019" max="11019" width="9.140625" style="46" customWidth="1"/>
    <col min="11020" max="11028" width="9" style="46" bestFit="1" customWidth="1"/>
    <col min="11029" max="11267" width="11" style="46"/>
    <col min="11268" max="11268" width="15" style="46" customWidth="1"/>
    <col min="11269" max="11270" width="9.42578125" style="46" bestFit="1" customWidth="1"/>
    <col min="11271" max="11271" width="9.140625" style="46" bestFit="1" customWidth="1"/>
    <col min="11272" max="11272" width="9" style="46" bestFit="1" customWidth="1"/>
    <col min="11273" max="11273" width="9.42578125" style="46" bestFit="1" customWidth="1"/>
    <col min="11274" max="11274" width="9" style="46" bestFit="1" customWidth="1"/>
    <col min="11275" max="11275" width="9.140625" style="46" customWidth="1"/>
    <col min="11276" max="11284" width="9" style="46" bestFit="1" customWidth="1"/>
    <col min="11285" max="11523" width="11" style="46"/>
    <col min="11524" max="11524" width="15" style="46" customWidth="1"/>
    <col min="11525" max="11526" width="9.42578125" style="46" bestFit="1" customWidth="1"/>
    <col min="11527" max="11527" width="9.140625" style="46" bestFit="1" customWidth="1"/>
    <col min="11528" max="11528" width="9" style="46" bestFit="1" customWidth="1"/>
    <col min="11529" max="11529" width="9.42578125" style="46" bestFit="1" customWidth="1"/>
    <col min="11530" max="11530" width="9" style="46" bestFit="1" customWidth="1"/>
    <col min="11531" max="11531" width="9.140625" style="46" customWidth="1"/>
    <col min="11532" max="11540" width="9" style="46" bestFit="1" customWidth="1"/>
    <col min="11541" max="11779" width="11" style="46"/>
    <col min="11780" max="11780" width="15" style="46" customWidth="1"/>
    <col min="11781" max="11782" width="9.42578125" style="46" bestFit="1" customWidth="1"/>
    <col min="11783" max="11783" width="9.140625" style="46" bestFit="1" customWidth="1"/>
    <col min="11784" max="11784" width="9" style="46" bestFit="1" customWidth="1"/>
    <col min="11785" max="11785" width="9.42578125" style="46" bestFit="1" customWidth="1"/>
    <col min="11786" max="11786" width="9" style="46" bestFit="1" customWidth="1"/>
    <col min="11787" max="11787" width="9.140625" style="46" customWidth="1"/>
    <col min="11788" max="11796" width="9" style="46" bestFit="1" customWidth="1"/>
    <col min="11797" max="12035" width="11" style="46"/>
    <col min="12036" max="12036" width="15" style="46" customWidth="1"/>
    <col min="12037" max="12038" width="9.42578125" style="46" bestFit="1" customWidth="1"/>
    <col min="12039" max="12039" width="9.140625" style="46" bestFit="1" customWidth="1"/>
    <col min="12040" max="12040" width="9" style="46" bestFit="1" customWidth="1"/>
    <col min="12041" max="12041" width="9.42578125" style="46" bestFit="1" customWidth="1"/>
    <col min="12042" max="12042" width="9" style="46" bestFit="1" customWidth="1"/>
    <col min="12043" max="12043" width="9.140625" style="46" customWidth="1"/>
    <col min="12044" max="12052" width="9" style="46" bestFit="1" customWidth="1"/>
    <col min="12053" max="12291" width="11" style="46"/>
    <col min="12292" max="12292" width="15" style="46" customWidth="1"/>
    <col min="12293" max="12294" width="9.42578125" style="46" bestFit="1" customWidth="1"/>
    <col min="12295" max="12295" width="9.140625" style="46" bestFit="1" customWidth="1"/>
    <col min="12296" max="12296" width="9" style="46" bestFit="1" customWidth="1"/>
    <col min="12297" max="12297" width="9.42578125" style="46" bestFit="1" customWidth="1"/>
    <col min="12298" max="12298" width="9" style="46" bestFit="1" customWidth="1"/>
    <col min="12299" max="12299" width="9.140625" style="46" customWidth="1"/>
    <col min="12300" max="12308" width="9" style="46" bestFit="1" customWidth="1"/>
    <col min="12309" max="12547" width="11" style="46"/>
    <col min="12548" max="12548" width="15" style="46" customWidth="1"/>
    <col min="12549" max="12550" width="9.42578125" style="46" bestFit="1" customWidth="1"/>
    <col min="12551" max="12551" width="9.140625" style="46" bestFit="1" customWidth="1"/>
    <col min="12552" max="12552" width="9" style="46" bestFit="1" customWidth="1"/>
    <col min="12553" max="12553" width="9.42578125" style="46" bestFit="1" customWidth="1"/>
    <col min="12554" max="12554" width="9" style="46" bestFit="1" customWidth="1"/>
    <col min="12555" max="12555" width="9.140625" style="46" customWidth="1"/>
    <col min="12556" max="12564" width="9" style="46" bestFit="1" customWidth="1"/>
    <col min="12565" max="12803" width="11" style="46"/>
    <col min="12804" max="12804" width="15" style="46" customWidth="1"/>
    <col min="12805" max="12806" width="9.42578125" style="46" bestFit="1" customWidth="1"/>
    <col min="12807" max="12807" width="9.140625" style="46" bestFit="1" customWidth="1"/>
    <col min="12808" max="12808" width="9" style="46" bestFit="1" customWidth="1"/>
    <col min="12809" max="12809" width="9.42578125" style="46" bestFit="1" customWidth="1"/>
    <col min="12810" max="12810" width="9" style="46" bestFit="1" customWidth="1"/>
    <col min="12811" max="12811" width="9.140625" style="46" customWidth="1"/>
    <col min="12812" max="12820" width="9" style="46" bestFit="1" customWidth="1"/>
    <col min="12821" max="13059" width="11" style="46"/>
    <col min="13060" max="13060" width="15" style="46" customWidth="1"/>
    <col min="13061" max="13062" width="9.42578125" style="46" bestFit="1" customWidth="1"/>
    <col min="13063" max="13063" width="9.140625" style="46" bestFit="1" customWidth="1"/>
    <col min="13064" max="13064" width="9" style="46" bestFit="1" customWidth="1"/>
    <col min="13065" max="13065" width="9.42578125" style="46" bestFit="1" customWidth="1"/>
    <col min="13066" max="13066" width="9" style="46" bestFit="1" customWidth="1"/>
    <col min="13067" max="13067" width="9.140625" style="46" customWidth="1"/>
    <col min="13068" max="13076" width="9" style="46" bestFit="1" customWidth="1"/>
    <col min="13077" max="13315" width="11" style="46"/>
    <col min="13316" max="13316" width="15" style="46" customWidth="1"/>
    <col min="13317" max="13318" width="9.42578125" style="46" bestFit="1" customWidth="1"/>
    <col min="13319" max="13319" width="9.140625" style="46" bestFit="1" customWidth="1"/>
    <col min="13320" max="13320" width="9" style="46" bestFit="1" customWidth="1"/>
    <col min="13321" max="13321" width="9.42578125" style="46" bestFit="1" customWidth="1"/>
    <col min="13322" max="13322" width="9" style="46" bestFit="1" customWidth="1"/>
    <col min="13323" max="13323" width="9.140625" style="46" customWidth="1"/>
    <col min="13324" max="13332" width="9" style="46" bestFit="1" customWidth="1"/>
    <col min="13333" max="13571" width="11" style="46"/>
    <col min="13572" max="13572" width="15" style="46" customWidth="1"/>
    <col min="13573" max="13574" width="9.42578125" style="46" bestFit="1" customWidth="1"/>
    <col min="13575" max="13575" width="9.140625" style="46" bestFit="1" customWidth="1"/>
    <col min="13576" max="13576" width="9" style="46" bestFit="1" customWidth="1"/>
    <col min="13577" max="13577" width="9.42578125" style="46" bestFit="1" customWidth="1"/>
    <col min="13578" max="13578" width="9" style="46" bestFit="1" customWidth="1"/>
    <col min="13579" max="13579" width="9.140625" style="46" customWidth="1"/>
    <col min="13580" max="13588" width="9" style="46" bestFit="1" customWidth="1"/>
    <col min="13589" max="13827" width="11" style="46"/>
    <col min="13828" max="13828" width="15" style="46" customWidth="1"/>
    <col min="13829" max="13830" width="9.42578125" style="46" bestFit="1" customWidth="1"/>
    <col min="13831" max="13831" width="9.140625" style="46" bestFit="1" customWidth="1"/>
    <col min="13832" max="13832" width="9" style="46" bestFit="1" customWidth="1"/>
    <col min="13833" max="13833" width="9.42578125" style="46" bestFit="1" customWidth="1"/>
    <col min="13834" max="13834" width="9" style="46" bestFit="1" customWidth="1"/>
    <col min="13835" max="13835" width="9.140625" style="46" customWidth="1"/>
    <col min="13836" max="13844" width="9" style="46" bestFit="1" customWidth="1"/>
    <col min="13845" max="14083" width="11" style="46"/>
    <col min="14084" max="14084" width="15" style="46" customWidth="1"/>
    <col min="14085" max="14086" width="9.42578125" style="46" bestFit="1" customWidth="1"/>
    <col min="14087" max="14087" width="9.140625" style="46" bestFit="1" customWidth="1"/>
    <col min="14088" max="14088" width="9" style="46" bestFit="1" customWidth="1"/>
    <col min="14089" max="14089" width="9.42578125" style="46" bestFit="1" customWidth="1"/>
    <col min="14090" max="14090" width="9" style="46" bestFit="1" customWidth="1"/>
    <col min="14091" max="14091" width="9.140625" style="46" customWidth="1"/>
    <col min="14092" max="14100" width="9" style="46" bestFit="1" customWidth="1"/>
    <col min="14101" max="14339" width="11" style="46"/>
    <col min="14340" max="14340" width="15" style="46" customWidth="1"/>
    <col min="14341" max="14342" width="9.42578125" style="46" bestFit="1" customWidth="1"/>
    <col min="14343" max="14343" width="9.140625" style="46" bestFit="1" customWidth="1"/>
    <col min="14344" max="14344" width="9" style="46" bestFit="1" customWidth="1"/>
    <col min="14345" max="14345" width="9.42578125" style="46" bestFit="1" customWidth="1"/>
    <col min="14346" max="14346" width="9" style="46" bestFit="1" customWidth="1"/>
    <col min="14347" max="14347" width="9.140625" style="46" customWidth="1"/>
    <col min="14348" max="14356" width="9" style="46" bestFit="1" customWidth="1"/>
    <col min="14357" max="14595" width="11" style="46"/>
    <col min="14596" max="14596" width="15" style="46" customWidth="1"/>
    <col min="14597" max="14598" width="9.42578125" style="46" bestFit="1" customWidth="1"/>
    <col min="14599" max="14599" width="9.140625" style="46" bestFit="1" customWidth="1"/>
    <col min="14600" max="14600" width="9" style="46" bestFit="1" customWidth="1"/>
    <col min="14601" max="14601" width="9.42578125" style="46" bestFit="1" customWidth="1"/>
    <col min="14602" max="14602" width="9" style="46" bestFit="1" customWidth="1"/>
    <col min="14603" max="14603" width="9.140625" style="46" customWidth="1"/>
    <col min="14604" max="14612" width="9" style="46" bestFit="1" customWidth="1"/>
    <col min="14613" max="14851" width="11" style="46"/>
    <col min="14852" max="14852" width="15" style="46" customWidth="1"/>
    <col min="14853" max="14854" width="9.42578125" style="46" bestFit="1" customWidth="1"/>
    <col min="14855" max="14855" width="9.140625" style="46" bestFit="1" customWidth="1"/>
    <col min="14856" max="14856" width="9" style="46" bestFit="1" customWidth="1"/>
    <col min="14857" max="14857" width="9.42578125" style="46" bestFit="1" customWidth="1"/>
    <col min="14858" max="14858" width="9" style="46" bestFit="1" customWidth="1"/>
    <col min="14859" max="14859" width="9.140625" style="46" customWidth="1"/>
    <col min="14860" max="14868" width="9" style="46" bestFit="1" customWidth="1"/>
    <col min="14869" max="15107" width="11" style="46"/>
    <col min="15108" max="15108" width="15" style="46" customWidth="1"/>
    <col min="15109" max="15110" width="9.42578125" style="46" bestFit="1" customWidth="1"/>
    <col min="15111" max="15111" width="9.140625" style="46" bestFit="1" customWidth="1"/>
    <col min="15112" max="15112" width="9" style="46" bestFit="1" customWidth="1"/>
    <col min="15113" max="15113" width="9.42578125" style="46" bestFit="1" customWidth="1"/>
    <col min="15114" max="15114" width="9" style="46" bestFit="1" customWidth="1"/>
    <col min="15115" max="15115" width="9.140625" style="46" customWidth="1"/>
    <col min="15116" max="15124" width="9" style="46" bestFit="1" customWidth="1"/>
    <col min="15125" max="15363" width="11" style="46"/>
    <col min="15364" max="15364" width="15" style="46" customWidth="1"/>
    <col min="15365" max="15366" width="9.42578125" style="46" bestFit="1" customWidth="1"/>
    <col min="15367" max="15367" width="9.140625" style="46" bestFit="1" customWidth="1"/>
    <col min="15368" max="15368" width="9" style="46" bestFit="1" customWidth="1"/>
    <col min="15369" max="15369" width="9.42578125" style="46" bestFit="1" customWidth="1"/>
    <col min="15370" max="15370" width="9" style="46" bestFit="1" customWidth="1"/>
    <col min="15371" max="15371" width="9.140625" style="46" customWidth="1"/>
    <col min="15372" max="15380" width="9" style="46" bestFit="1" customWidth="1"/>
    <col min="15381" max="15619" width="11" style="46"/>
    <col min="15620" max="15620" width="15" style="46" customWidth="1"/>
    <col min="15621" max="15622" width="9.42578125" style="46" bestFit="1" customWidth="1"/>
    <col min="15623" max="15623" width="9.140625" style="46" bestFit="1" customWidth="1"/>
    <col min="15624" max="15624" width="9" style="46" bestFit="1" customWidth="1"/>
    <col min="15625" max="15625" width="9.42578125" style="46" bestFit="1" customWidth="1"/>
    <col min="15626" max="15626" width="9" style="46" bestFit="1" customWidth="1"/>
    <col min="15627" max="15627" width="9.140625" style="46" customWidth="1"/>
    <col min="15628" max="15636" width="9" style="46" bestFit="1" customWidth="1"/>
    <col min="15637" max="15875" width="11" style="46"/>
    <col min="15876" max="15876" width="15" style="46" customWidth="1"/>
    <col min="15877" max="15878" width="9.42578125" style="46" bestFit="1" customWidth="1"/>
    <col min="15879" max="15879" width="9.140625" style="46" bestFit="1" customWidth="1"/>
    <col min="15880" max="15880" width="9" style="46" bestFit="1" customWidth="1"/>
    <col min="15881" max="15881" width="9.42578125" style="46" bestFit="1" customWidth="1"/>
    <col min="15882" max="15882" width="9" style="46" bestFit="1" customWidth="1"/>
    <col min="15883" max="15883" width="9.140625" style="46" customWidth="1"/>
    <col min="15884" max="15892" width="9" style="46" bestFit="1" customWidth="1"/>
    <col min="15893" max="16131" width="11" style="46"/>
    <col min="16132" max="16132" width="15" style="46" customWidth="1"/>
    <col min="16133" max="16134" width="9.42578125" style="46" bestFit="1" customWidth="1"/>
    <col min="16135" max="16135" width="9.140625" style="46" bestFit="1" customWidth="1"/>
    <col min="16136" max="16136" width="9" style="46" bestFit="1" customWidth="1"/>
    <col min="16137" max="16137" width="9.42578125" style="46" bestFit="1" customWidth="1"/>
    <col min="16138" max="16138" width="9" style="46" bestFit="1" customWidth="1"/>
    <col min="16139" max="16139" width="9.140625" style="46" customWidth="1"/>
    <col min="16140" max="16148" width="9" style="46" bestFit="1" customWidth="1"/>
    <col min="16149" max="16384" width="11" style="46"/>
  </cols>
  <sheetData>
    <row r="1" spans="1:25" s="41" customFormat="1" ht="15" customHeight="1" x14ac:dyDescent="0.25">
      <c r="A1" s="275" t="s">
        <v>407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</row>
    <row r="2" spans="1:25" s="41" customFormat="1" ht="15" customHeight="1" x14ac:dyDescent="0.25">
      <c r="A2" s="275" t="s">
        <v>25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/>
      <c r="W2"/>
    </row>
    <row r="3" spans="1:25" s="41" customFormat="1" ht="15" customHeight="1" x14ac:dyDescent="0.25">
      <c r="A3" s="275" t="s">
        <v>229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326" t="s">
        <v>317</v>
      </c>
      <c r="W3" s="326"/>
    </row>
    <row r="4" spans="1:25" s="41" customFormat="1" ht="15" customHeight="1" x14ac:dyDescent="0.25">
      <c r="A4" s="275" t="s">
        <v>230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326"/>
      <c r="W4" s="326"/>
    </row>
    <row r="5" spans="1:25" s="41" customFormat="1" ht="15" customHeight="1" x14ac:dyDescent="0.25">
      <c r="A5" s="275" t="s">
        <v>461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66"/>
      <c r="W5" s="20"/>
      <c r="X5" s="42"/>
      <c r="Y5" s="42"/>
    </row>
    <row r="6" spans="1:25" s="41" customFormat="1" ht="15" customHeight="1" x14ac:dyDescent="0.25">
      <c r="A6" s="275"/>
      <c r="B6" s="275"/>
      <c r="C6" s="275"/>
      <c r="D6" s="275"/>
      <c r="E6" s="275"/>
      <c r="F6" s="275"/>
      <c r="G6" s="275"/>
      <c r="H6" s="275"/>
      <c r="I6" s="275"/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42"/>
      <c r="W6" s="42"/>
      <c r="X6" s="42"/>
      <c r="Y6" s="42"/>
    </row>
    <row r="7" spans="1:25" s="42" customFormat="1" ht="15" customHeight="1" thickBot="1" x14ac:dyDescent="0.3">
      <c r="A7" s="276"/>
      <c r="B7" s="276"/>
      <c r="C7" s="276"/>
      <c r="D7" s="276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6"/>
      <c r="S7" s="276"/>
      <c r="T7" s="276"/>
      <c r="U7" s="276"/>
      <c r="V7" s="46"/>
      <c r="W7" s="46"/>
      <c r="X7" s="46"/>
      <c r="Y7" s="46"/>
    </row>
    <row r="8" spans="1:25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  <c r="W8" s="46"/>
      <c r="X8" s="46"/>
      <c r="Y8" s="46"/>
    </row>
    <row r="9" spans="1:25" ht="15" customHeight="1" x14ac:dyDescent="0.25">
      <c r="A9" s="45"/>
    </row>
    <row r="10" spans="1:25" ht="15" customHeight="1" x14ac:dyDescent="0.25">
      <c r="A10" s="47" t="s">
        <v>26</v>
      </c>
      <c r="B10" s="59">
        <f t="shared" ref="B10:M10" si="0">+B11+B16</f>
        <v>434913</v>
      </c>
      <c r="C10" s="59">
        <f t="shared" si="0"/>
        <v>435783</v>
      </c>
      <c r="D10" s="59">
        <f t="shared" si="0"/>
        <v>435923</v>
      </c>
      <c r="E10" s="59">
        <f t="shared" si="0"/>
        <v>435743</v>
      </c>
      <c r="F10" s="59">
        <f t="shared" si="0"/>
        <v>422990</v>
      </c>
      <c r="G10" s="59">
        <f t="shared" si="0"/>
        <v>412242</v>
      </c>
      <c r="H10" s="59">
        <f t="shared" si="0"/>
        <v>409730</v>
      </c>
      <c r="I10" s="59">
        <f t="shared" si="0"/>
        <v>411644</v>
      </c>
      <c r="J10" s="59">
        <f t="shared" si="0"/>
        <v>435676</v>
      </c>
      <c r="K10" s="59">
        <f t="shared" si="0"/>
        <v>418794</v>
      </c>
      <c r="L10" s="59">
        <f t="shared" si="0"/>
        <v>410497</v>
      </c>
      <c r="M10" s="59">
        <f t="shared" si="0"/>
        <v>403489</v>
      </c>
      <c r="N10" s="59">
        <f t="shared" ref="N10:S10" si="1">+N11+N16</f>
        <v>391991</v>
      </c>
      <c r="O10" s="59">
        <f t="shared" si="1"/>
        <v>391855</v>
      </c>
      <c r="P10" s="59">
        <f t="shared" si="1"/>
        <v>397591</v>
      </c>
      <c r="Q10" s="59">
        <f t="shared" si="1"/>
        <v>394914</v>
      </c>
      <c r="R10" s="59">
        <f t="shared" si="1"/>
        <v>395478</v>
      </c>
      <c r="S10" s="59">
        <f t="shared" si="1"/>
        <v>398299</v>
      </c>
      <c r="T10" s="59">
        <f t="shared" ref="T10:U10" si="2">+T11+T16</f>
        <v>438685</v>
      </c>
      <c r="U10" s="59">
        <f t="shared" si="2"/>
        <v>424141</v>
      </c>
      <c r="W10"/>
      <c r="X10" s="252"/>
    </row>
    <row r="11" spans="1:25" ht="15" customHeight="1" x14ac:dyDescent="0.25">
      <c r="A11" s="49" t="s">
        <v>27</v>
      </c>
      <c r="B11" s="58">
        <f t="shared" ref="B11:M11" si="3">SUM(B12:B14)</f>
        <v>229029</v>
      </c>
      <c r="C11" s="58">
        <f t="shared" si="3"/>
        <v>228429</v>
      </c>
      <c r="D11" s="58">
        <f t="shared" si="3"/>
        <v>227649</v>
      </c>
      <c r="E11" s="58">
        <f t="shared" si="3"/>
        <v>225544</v>
      </c>
      <c r="F11" s="58">
        <f t="shared" si="3"/>
        <v>221779</v>
      </c>
      <c r="G11" s="58">
        <f t="shared" si="3"/>
        <v>218659</v>
      </c>
      <c r="H11" s="58">
        <f t="shared" si="3"/>
        <v>218602</v>
      </c>
      <c r="I11" s="58">
        <f t="shared" si="3"/>
        <v>216829</v>
      </c>
      <c r="J11" s="58">
        <f t="shared" si="3"/>
        <v>226309</v>
      </c>
      <c r="K11" s="58">
        <f t="shared" si="3"/>
        <v>210799</v>
      </c>
      <c r="L11" s="58">
        <f t="shared" si="3"/>
        <v>204021</v>
      </c>
      <c r="M11" s="58">
        <f t="shared" si="3"/>
        <v>201892</v>
      </c>
      <c r="N11" s="58">
        <f t="shared" ref="N11:S11" si="4">SUM(N12:N14)</f>
        <v>198404</v>
      </c>
      <c r="O11" s="58">
        <f t="shared" si="4"/>
        <v>200179</v>
      </c>
      <c r="P11" s="58">
        <f t="shared" si="4"/>
        <v>206485</v>
      </c>
      <c r="Q11" s="58">
        <f t="shared" si="4"/>
        <v>206524</v>
      </c>
      <c r="R11" s="58">
        <f t="shared" si="4"/>
        <v>206913</v>
      </c>
      <c r="S11" s="58">
        <f t="shared" si="4"/>
        <v>206298</v>
      </c>
      <c r="T11" s="58">
        <f t="shared" ref="T11:U11" si="5">SUM(T12:T14)</f>
        <v>224605</v>
      </c>
      <c r="U11" s="58">
        <f t="shared" si="5"/>
        <v>218361</v>
      </c>
      <c r="W11"/>
      <c r="X11" s="252"/>
    </row>
    <row r="12" spans="1:25" ht="15" customHeight="1" x14ac:dyDescent="0.25">
      <c r="A12" s="49" t="s">
        <v>28</v>
      </c>
      <c r="B12" s="48">
        <f>77607+7+42</f>
        <v>77656</v>
      </c>
      <c r="C12" s="48">
        <v>76204</v>
      </c>
      <c r="D12" s="48">
        <v>77893</v>
      </c>
      <c r="E12" s="48">
        <v>76742</v>
      </c>
      <c r="F12" s="48">
        <v>75634</v>
      </c>
      <c r="G12" s="48">
        <v>74352</v>
      </c>
      <c r="H12" s="48">
        <v>76309</v>
      </c>
      <c r="I12" s="48">
        <v>72888</v>
      </c>
      <c r="J12" s="48">
        <v>73215</v>
      </c>
      <c r="K12" s="48">
        <v>68858</v>
      </c>
      <c r="L12" s="48">
        <v>68425</v>
      </c>
      <c r="M12" s="48">
        <v>67181</v>
      </c>
      <c r="N12" s="48">
        <v>66009</v>
      </c>
      <c r="O12" s="48">
        <v>67737</v>
      </c>
      <c r="P12" s="48">
        <v>74143</v>
      </c>
      <c r="Q12" s="48">
        <v>74173</v>
      </c>
      <c r="R12" s="48">
        <v>72441</v>
      </c>
      <c r="S12" s="48">
        <v>69574</v>
      </c>
      <c r="T12" s="48">
        <v>79062</v>
      </c>
      <c r="U12" s="48">
        <v>80721</v>
      </c>
      <c r="W12"/>
      <c r="X12" s="252"/>
    </row>
    <row r="13" spans="1:25" ht="15" customHeight="1" x14ac:dyDescent="0.25">
      <c r="A13" s="49" t="s">
        <v>29</v>
      </c>
      <c r="B13" s="48">
        <f>76669+7+27</f>
        <v>76703</v>
      </c>
      <c r="C13" s="48">
        <v>77093</v>
      </c>
      <c r="D13" s="48">
        <v>74396</v>
      </c>
      <c r="E13" s="48">
        <v>76415</v>
      </c>
      <c r="F13" s="48">
        <v>73800</v>
      </c>
      <c r="G13" s="48">
        <v>73159</v>
      </c>
      <c r="H13" s="48">
        <v>71933</v>
      </c>
      <c r="I13" s="48">
        <v>74054</v>
      </c>
      <c r="J13" s="48">
        <v>75698</v>
      </c>
      <c r="K13" s="48">
        <v>68990</v>
      </c>
      <c r="L13" s="48">
        <v>67873</v>
      </c>
      <c r="M13" s="48">
        <v>67579</v>
      </c>
      <c r="N13" s="48">
        <v>65999</v>
      </c>
      <c r="O13" s="48">
        <v>66262</v>
      </c>
      <c r="P13" s="48">
        <v>66713</v>
      </c>
      <c r="Q13" s="48">
        <v>67028</v>
      </c>
      <c r="R13" s="48">
        <v>68130</v>
      </c>
      <c r="S13" s="48">
        <v>68083</v>
      </c>
      <c r="T13" s="48">
        <v>71726</v>
      </c>
      <c r="U13" s="48">
        <v>70868</v>
      </c>
    </row>
    <row r="14" spans="1:25" ht="15" customHeight="1" x14ac:dyDescent="0.25">
      <c r="A14" s="49" t="s">
        <v>30</v>
      </c>
      <c r="B14" s="48">
        <f>74635+9+26</f>
        <v>74670</v>
      </c>
      <c r="C14" s="48">
        <v>75132</v>
      </c>
      <c r="D14" s="48">
        <v>75360</v>
      </c>
      <c r="E14" s="48">
        <v>72387</v>
      </c>
      <c r="F14" s="48">
        <v>72345</v>
      </c>
      <c r="G14" s="48">
        <v>71148</v>
      </c>
      <c r="H14" s="48">
        <v>70360</v>
      </c>
      <c r="I14" s="48">
        <v>69887</v>
      </c>
      <c r="J14" s="48">
        <v>77396</v>
      </c>
      <c r="K14" s="48">
        <v>72951</v>
      </c>
      <c r="L14" s="48">
        <v>67723</v>
      </c>
      <c r="M14" s="48">
        <v>67132</v>
      </c>
      <c r="N14" s="48">
        <v>66396</v>
      </c>
      <c r="O14" s="48">
        <v>66180</v>
      </c>
      <c r="P14" s="48">
        <v>65629</v>
      </c>
      <c r="Q14" s="48">
        <v>65323</v>
      </c>
      <c r="R14" s="48">
        <v>66342</v>
      </c>
      <c r="S14" s="48">
        <v>68641</v>
      </c>
      <c r="T14" s="48">
        <v>73817</v>
      </c>
      <c r="U14" s="48">
        <v>66772</v>
      </c>
    </row>
    <row r="15" spans="1:25" ht="15" customHeight="1" x14ac:dyDescent="0.25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</row>
    <row r="16" spans="1:25" ht="15" customHeight="1" x14ac:dyDescent="0.25">
      <c r="A16" s="49" t="s">
        <v>31</v>
      </c>
      <c r="B16" s="58">
        <f t="shared" ref="B16:M16" si="6">SUM(B17:B19)</f>
        <v>205884</v>
      </c>
      <c r="C16" s="58">
        <f t="shared" si="6"/>
        <v>207354</v>
      </c>
      <c r="D16" s="58">
        <f t="shared" si="6"/>
        <v>208274</v>
      </c>
      <c r="E16" s="58">
        <f t="shared" si="6"/>
        <v>210199</v>
      </c>
      <c r="F16" s="58">
        <f t="shared" si="6"/>
        <v>201211</v>
      </c>
      <c r="G16" s="58">
        <f t="shared" si="6"/>
        <v>193583</v>
      </c>
      <c r="H16" s="58">
        <f t="shared" si="6"/>
        <v>191128</v>
      </c>
      <c r="I16" s="58">
        <f t="shared" si="6"/>
        <v>194815</v>
      </c>
      <c r="J16" s="58">
        <f t="shared" si="6"/>
        <v>209367</v>
      </c>
      <c r="K16" s="58">
        <f t="shared" si="6"/>
        <v>207995</v>
      </c>
      <c r="L16" s="58">
        <f t="shared" si="6"/>
        <v>206476</v>
      </c>
      <c r="M16" s="58">
        <f t="shared" si="6"/>
        <v>201597</v>
      </c>
      <c r="N16" s="58">
        <f t="shared" ref="N16:S16" si="7">SUM(N17:N19)</f>
        <v>193587</v>
      </c>
      <c r="O16" s="58">
        <f t="shared" si="7"/>
        <v>191676</v>
      </c>
      <c r="P16" s="58">
        <f t="shared" si="7"/>
        <v>191106</v>
      </c>
      <c r="Q16" s="58">
        <f t="shared" si="7"/>
        <v>188390</v>
      </c>
      <c r="R16" s="58">
        <f t="shared" si="7"/>
        <v>188565</v>
      </c>
      <c r="S16" s="58">
        <f t="shared" si="7"/>
        <v>192001</v>
      </c>
      <c r="T16" s="58">
        <f t="shared" ref="T16:U16" si="8">SUM(T17:T19)</f>
        <v>214080</v>
      </c>
      <c r="U16" s="58">
        <f t="shared" si="8"/>
        <v>205780</v>
      </c>
    </row>
    <row r="17" spans="1:24" ht="15" customHeight="1" x14ac:dyDescent="0.25">
      <c r="A17" s="49" t="s">
        <v>32</v>
      </c>
      <c r="B17" s="48">
        <f>70382+8+25</f>
        <v>70415</v>
      </c>
      <c r="C17" s="48">
        <v>70222</v>
      </c>
      <c r="D17" s="48">
        <v>69964</v>
      </c>
      <c r="E17" s="48">
        <v>70018</v>
      </c>
      <c r="F17" s="48">
        <v>65479</v>
      </c>
      <c r="G17" s="48">
        <v>66159</v>
      </c>
      <c r="H17" s="48">
        <v>64111</v>
      </c>
      <c r="I17" s="48">
        <v>64463</v>
      </c>
      <c r="J17" s="48">
        <v>69784</v>
      </c>
      <c r="K17" s="48">
        <v>69845</v>
      </c>
      <c r="L17" s="48">
        <v>67642</v>
      </c>
      <c r="M17" s="48">
        <v>62962</v>
      </c>
      <c r="N17" s="48">
        <v>61834</v>
      </c>
      <c r="O17" s="48">
        <v>62895</v>
      </c>
      <c r="P17" s="48">
        <v>62233</v>
      </c>
      <c r="Q17" s="48">
        <v>61696</v>
      </c>
      <c r="R17" s="48">
        <v>62612</v>
      </c>
      <c r="S17" s="48">
        <v>64130</v>
      </c>
      <c r="T17" s="48">
        <v>73946</v>
      </c>
      <c r="U17" s="48">
        <v>67963</v>
      </c>
    </row>
    <row r="18" spans="1:24" ht="15" customHeight="1" x14ac:dyDescent="0.25">
      <c r="A18" s="49" t="s">
        <v>33</v>
      </c>
      <c r="B18" s="48">
        <f>67081+13+38</f>
        <v>67132</v>
      </c>
      <c r="C18" s="48">
        <v>68475</v>
      </c>
      <c r="D18" s="48">
        <v>68314</v>
      </c>
      <c r="E18" s="48">
        <v>68781</v>
      </c>
      <c r="F18" s="48">
        <v>67063</v>
      </c>
      <c r="G18" s="48">
        <v>63881</v>
      </c>
      <c r="H18" s="48">
        <v>64661</v>
      </c>
      <c r="I18" s="48">
        <v>64445</v>
      </c>
      <c r="J18" s="48">
        <v>69614</v>
      </c>
      <c r="K18" s="48">
        <v>68404</v>
      </c>
      <c r="L18" s="48">
        <v>69680</v>
      </c>
      <c r="M18" s="48">
        <v>67484</v>
      </c>
      <c r="N18" s="48">
        <v>62580</v>
      </c>
      <c r="O18" s="48">
        <v>62903</v>
      </c>
      <c r="P18" s="48">
        <v>63446</v>
      </c>
      <c r="Q18" s="48">
        <v>61515</v>
      </c>
      <c r="R18" s="48">
        <v>61540</v>
      </c>
      <c r="S18" s="48">
        <v>63234</v>
      </c>
      <c r="T18" s="48">
        <v>70745</v>
      </c>
      <c r="U18" s="48">
        <v>68600</v>
      </c>
    </row>
    <row r="19" spans="1:24" ht="15" customHeight="1" x14ac:dyDescent="0.25">
      <c r="A19" s="49" t="s">
        <v>34</v>
      </c>
      <c r="B19" s="48">
        <f>68290+12+35</f>
        <v>68337</v>
      </c>
      <c r="C19" s="48">
        <v>68657</v>
      </c>
      <c r="D19" s="48">
        <v>69996</v>
      </c>
      <c r="E19" s="48">
        <v>71400</v>
      </c>
      <c r="F19" s="48">
        <v>68669</v>
      </c>
      <c r="G19" s="48">
        <v>63543</v>
      </c>
      <c r="H19" s="48">
        <v>62356</v>
      </c>
      <c r="I19" s="48">
        <v>65907</v>
      </c>
      <c r="J19" s="48">
        <v>69969</v>
      </c>
      <c r="K19" s="48">
        <v>69746</v>
      </c>
      <c r="L19" s="48">
        <v>69154</v>
      </c>
      <c r="M19" s="48">
        <v>71151</v>
      </c>
      <c r="N19" s="48">
        <v>69173</v>
      </c>
      <c r="O19" s="48">
        <v>65878</v>
      </c>
      <c r="P19" s="48">
        <v>65427</v>
      </c>
      <c r="Q19" s="48">
        <v>65179</v>
      </c>
      <c r="R19" s="48">
        <v>64413</v>
      </c>
      <c r="S19" s="48">
        <v>64637</v>
      </c>
      <c r="T19" s="48">
        <v>69389</v>
      </c>
      <c r="U19" s="48">
        <v>69217</v>
      </c>
    </row>
    <row r="20" spans="1:24" ht="15" customHeight="1" x14ac:dyDescent="0.25"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</row>
    <row r="21" spans="1:24" ht="15" customHeight="1" x14ac:dyDescent="0.2">
      <c r="A21" s="47" t="s">
        <v>35</v>
      </c>
      <c r="B21" s="59">
        <f t="shared" ref="B21:M21" si="9">+B22+B27</f>
        <v>42869</v>
      </c>
      <c r="C21" s="59">
        <f t="shared" si="9"/>
        <v>44889</v>
      </c>
      <c r="D21" s="59">
        <f t="shared" si="9"/>
        <v>45914</v>
      </c>
      <c r="E21" s="59">
        <f t="shared" si="9"/>
        <v>44085</v>
      </c>
      <c r="F21" s="59">
        <f t="shared" si="9"/>
        <v>48287</v>
      </c>
      <c r="G21" s="59">
        <f t="shared" si="9"/>
        <v>55329</v>
      </c>
      <c r="H21" s="59">
        <f t="shared" si="9"/>
        <v>55445</v>
      </c>
      <c r="I21" s="59">
        <f t="shared" si="9"/>
        <v>54153</v>
      </c>
      <c r="J21" s="59">
        <f t="shared" si="9"/>
        <v>45555</v>
      </c>
      <c r="K21" s="59">
        <f t="shared" si="9"/>
        <v>50627</v>
      </c>
      <c r="L21" s="59">
        <f t="shared" si="9"/>
        <v>50672</v>
      </c>
      <c r="M21" s="59">
        <f t="shared" si="9"/>
        <v>48888</v>
      </c>
      <c r="N21" s="59">
        <f t="shared" ref="N21:S21" si="10">+N22+N27</f>
        <v>45652</v>
      </c>
      <c r="O21" s="59">
        <f t="shared" si="10"/>
        <v>41298</v>
      </c>
      <c r="P21" s="59">
        <f t="shared" si="10"/>
        <v>32072</v>
      </c>
      <c r="Q21" s="59">
        <f t="shared" si="10"/>
        <v>33148</v>
      </c>
      <c r="R21" s="59">
        <f t="shared" si="10"/>
        <v>31831</v>
      </c>
      <c r="S21" s="59">
        <f t="shared" si="10"/>
        <v>31077</v>
      </c>
      <c r="T21" s="59">
        <f t="shared" ref="T21:U21" si="11">+T22+T27</f>
        <v>8343</v>
      </c>
      <c r="U21" s="59">
        <f t="shared" si="11"/>
        <v>27599</v>
      </c>
      <c r="W21" s="252"/>
      <c r="X21" s="252"/>
    </row>
    <row r="22" spans="1:24" ht="15" customHeight="1" x14ac:dyDescent="0.2">
      <c r="A22" s="49" t="s">
        <v>27</v>
      </c>
      <c r="B22" s="58">
        <f t="shared" ref="B22:M22" si="12">SUM(B23:B25)</f>
        <v>16439</v>
      </c>
      <c r="C22" s="58">
        <f t="shared" si="12"/>
        <v>15823</v>
      </c>
      <c r="D22" s="58">
        <f t="shared" si="12"/>
        <v>16896</v>
      </c>
      <c r="E22" s="58">
        <f t="shared" si="12"/>
        <v>16888</v>
      </c>
      <c r="F22" s="58">
        <f t="shared" si="12"/>
        <v>17932</v>
      </c>
      <c r="G22" s="58">
        <f t="shared" si="12"/>
        <v>19460</v>
      </c>
      <c r="H22" s="58">
        <f t="shared" si="12"/>
        <v>20620</v>
      </c>
      <c r="I22" s="58">
        <f t="shared" si="12"/>
        <v>21177</v>
      </c>
      <c r="J22" s="58">
        <f t="shared" si="12"/>
        <v>20007</v>
      </c>
      <c r="K22" s="58">
        <f t="shared" si="12"/>
        <v>21459</v>
      </c>
      <c r="L22" s="58">
        <f t="shared" si="12"/>
        <v>21120</v>
      </c>
      <c r="M22" s="58">
        <f t="shared" si="12"/>
        <v>20039</v>
      </c>
      <c r="N22" s="58">
        <f t="shared" ref="N22:S22" si="13">SUM(N23:N25)</f>
        <v>18677</v>
      </c>
      <c r="O22" s="58">
        <f t="shared" si="13"/>
        <v>16922</v>
      </c>
      <c r="P22" s="58">
        <f t="shared" si="13"/>
        <v>10254</v>
      </c>
      <c r="Q22" s="58">
        <f t="shared" si="13"/>
        <v>11764</v>
      </c>
      <c r="R22" s="58">
        <f t="shared" si="13"/>
        <v>12335</v>
      </c>
      <c r="S22" s="58">
        <f t="shared" si="13"/>
        <v>12423</v>
      </c>
      <c r="T22" s="58">
        <f t="shared" ref="T22:U22" si="14">SUM(T23:T25)</f>
        <v>5022</v>
      </c>
      <c r="U22" s="58">
        <f t="shared" si="14"/>
        <v>12412</v>
      </c>
      <c r="W22" s="252"/>
      <c r="X22" s="252"/>
    </row>
    <row r="23" spans="1:24" ht="15" customHeight="1" x14ac:dyDescent="0.2">
      <c r="A23" s="49" t="s">
        <v>28</v>
      </c>
      <c r="B23" s="48">
        <f>4611+5</f>
        <v>4616</v>
      </c>
      <c r="C23" s="48">
        <v>4348</v>
      </c>
      <c r="D23" s="48">
        <v>4787</v>
      </c>
      <c r="E23" s="48">
        <v>4895</v>
      </c>
      <c r="F23" s="48">
        <v>4944</v>
      </c>
      <c r="G23" s="48">
        <v>5409</v>
      </c>
      <c r="H23" s="48">
        <v>6048</v>
      </c>
      <c r="I23" s="48">
        <v>6214</v>
      </c>
      <c r="J23" s="48">
        <v>7235</v>
      </c>
      <c r="K23" s="48">
        <v>7454</v>
      </c>
      <c r="L23" s="48">
        <v>7628</v>
      </c>
      <c r="M23" s="48">
        <v>7514</v>
      </c>
      <c r="N23" s="48">
        <v>7252</v>
      </c>
      <c r="O23" s="48">
        <v>6596</v>
      </c>
      <c r="P23" s="48">
        <v>141</v>
      </c>
      <c r="Q23" s="48">
        <v>76</v>
      </c>
      <c r="R23" s="48">
        <v>82</v>
      </c>
      <c r="S23" s="48">
        <v>139</v>
      </c>
      <c r="T23" s="48">
        <v>82</v>
      </c>
      <c r="U23" s="48">
        <v>86</v>
      </c>
      <c r="W23" s="252"/>
      <c r="X23" s="252"/>
    </row>
    <row r="24" spans="1:24" ht="15" customHeight="1" x14ac:dyDescent="0.25">
      <c r="A24" s="49" t="s">
        <v>29</v>
      </c>
      <c r="B24" s="48">
        <v>5126</v>
      </c>
      <c r="C24" s="48">
        <v>4913</v>
      </c>
      <c r="D24" s="48">
        <v>5375</v>
      </c>
      <c r="E24" s="48">
        <v>5200</v>
      </c>
      <c r="F24" s="48">
        <v>5649</v>
      </c>
      <c r="G24" s="48">
        <v>6107</v>
      </c>
      <c r="H24" s="48">
        <v>6507</v>
      </c>
      <c r="I24" s="48">
        <v>6669</v>
      </c>
      <c r="J24" s="48">
        <v>6052</v>
      </c>
      <c r="K24" s="48">
        <v>6670</v>
      </c>
      <c r="L24" s="48">
        <v>6343</v>
      </c>
      <c r="M24" s="48">
        <v>5918</v>
      </c>
      <c r="N24" s="48">
        <v>5431</v>
      </c>
      <c r="O24" s="48">
        <v>4961</v>
      </c>
      <c r="P24" s="48">
        <v>5180</v>
      </c>
      <c r="Q24" s="48">
        <v>6312</v>
      </c>
      <c r="R24" s="48">
        <v>6776</v>
      </c>
      <c r="S24" s="48">
        <v>6859</v>
      </c>
      <c r="T24" s="48">
        <v>3645</v>
      </c>
      <c r="U24" s="48">
        <v>7026</v>
      </c>
    </row>
    <row r="25" spans="1:24" ht="15" customHeight="1" x14ac:dyDescent="0.25">
      <c r="A25" s="49" t="s">
        <v>30</v>
      </c>
      <c r="B25" s="48">
        <f>6676+21</f>
        <v>6697</v>
      </c>
      <c r="C25" s="48">
        <v>6562</v>
      </c>
      <c r="D25" s="48">
        <v>6734</v>
      </c>
      <c r="E25" s="48">
        <v>6793</v>
      </c>
      <c r="F25" s="48">
        <v>7339</v>
      </c>
      <c r="G25" s="48">
        <v>7944</v>
      </c>
      <c r="H25" s="48">
        <v>8065</v>
      </c>
      <c r="I25" s="48">
        <v>8294</v>
      </c>
      <c r="J25" s="48">
        <v>6720</v>
      </c>
      <c r="K25" s="48">
        <v>7335</v>
      </c>
      <c r="L25" s="48">
        <v>7149</v>
      </c>
      <c r="M25" s="48">
        <v>6607</v>
      </c>
      <c r="N25" s="48">
        <v>5994</v>
      </c>
      <c r="O25" s="48">
        <v>5365</v>
      </c>
      <c r="P25" s="48">
        <v>4933</v>
      </c>
      <c r="Q25" s="48">
        <v>5376</v>
      </c>
      <c r="R25" s="48">
        <v>5477</v>
      </c>
      <c r="S25" s="48">
        <v>5425</v>
      </c>
      <c r="T25" s="48">
        <v>1295</v>
      </c>
      <c r="U25" s="48">
        <v>5300</v>
      </c>
    </row>
    <row r="26" spans="1:24" ht="15" customHeight="1" x14ac:dyDescent="0.25"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</row>
    <row r="27" spans="1:24" ht="15" customHeight="1" x14ac:dyDescent="0.25">
      <c r="A27" s="49" t="s">
        <v>31</v>
      </c>
      <c r="B27" s="58">
        <f t="shared" ref="B27:M27" si="15">SUM(B28:B30)</f>
        <v>26430</v>
      </c>
      <c r="C27" s="58">
        <f t="shared" si="15"/>
        <v>29066</v>
      </c>
      <c r="D27" s="58">
        <f t="shared" si="15"/>
        <v>29018</v>
      </c>
      <c r="E27" s="58">
        <f t="shared" si="15"/>
        <v>27197</v>
      </c>
      <c r="F27" s="58">
        <f t="shared" si="15"/>
        <v>30355</v>
      </c>
      <c r="G27" s="58">
        <f t="shared" si="15"/>
        <v>35869</v>
      </c>
      <c r="H27" s="58">
        <f t="shared" si="15"/>
        <v>34825</v>
      </c>
      <c r="I27" s="58">
        <f t="shared" si="15"/>
        <v>32976</v>
      </c>
      <c r="J27" s="58">
        <f t="shared" si="15"/>
        <v>25548</v>
      </c>
      <c r="K27" s="58">
        <f t="shared" si="15"/>
        <v>29168</v>
      </c>
      <c r="L27" s="58">
        <f t="shared" si="15"/>
        <v>29552</v>
      </c>
      <c r="M27" s="58">
        <f t="shared" si="15"/>
        <v>28849</v>
      </c>
      <c r="N27" s="58">
        <f t="shared" ref="N27:S27" si="16">SUM(N28:N30)</f>
        <v>26975</v>
      </c>
      <c r="O27" s="58">
        <f t="shared" si="16"/>
        <v>24376</v>
      </c>
      <c r="P27" s="58">
        <f t="shared" si="16"/>
        <v>21818</v>
      </c>
      <c r="Q27" s="58">
        <f t="shared" si="16"/>
        <v>21384</v>
      </c>
      <c r="R27" s="58">
        <f t="shared" si="16"/>
        <v>19496</v>
      </c>
      <c r="S27" s="58">
        <f t="shared" si="16"/>
        <v>18654</v>
      </c>
      <c r="T27" s="58">
        <f t="shared" ref="T27:U27" si="17">SUM(T28:T30)</f>
        <v>3321</v>
      </c>
      <c r="U27" s="58">
        <f t="shared" si="17"/>
        <v>15187</v>
      </c>
    </row>
    <row r="28" spans="1:24" ht="15" customHeight="1" x14ac:dyDescent="0.25">
      <c r="A28" s="49" t="s">
        <v>32</v>
      </c>
      <c r="B28" s="48">
        <f>10999+2+21</f>
        <v>11022</v>
      </c>
      <c r="C28" s="48">
        <v>11312</v>
      </c>
      <c r="D28" s="48">
        <v>11562</v>
      </c>
      <c r="E28" s="48">
        <v>11301</v>
      </c>
      <c r="F28" s="48">
        <v>11933</v>
      </c>
      <c r="G28" s="48">
        <v>12731</v>
      </c>
      <c r="H28" s="48">
        <v>13499</v>
      </c>
      <c r="I28" s="48">
        <v>13789</v>
      </c>
      <c r="J28" s="48">
        <v>11865</v>
      </c>
      <c r="K28" s="48">
        <v>13230</v>
      </c>
      <c r="L28" s="48">
        <v>12541</v>
      </c>
      <c r="M28" s="48">
        <v>11779</v>
      </c>
      <c r="N28" s="48">
        <v>11103</v>
      </c>
      <c r="O28" s="48">
        <v>10151</v>
      </c>
      <c r="P28" s="48">
        <v>9151</v>
      </c>
      <c r="Q28" s="48">
        <v>8617</v>
      </c>
      <c r="R28" s="48">
        <v>7866</v>
      </c>
      <c r="S28" s="48">
        <v>7855</v>
      </c>
      <c r="T28" s="48">
        <v>1630</v>
      </c>
      <c r="U28" s="48">
        <v>6233</v>
      </c>
    </row>
    <row r="29" spans="1:24" ht="15" customHeight="1" x14ac:dyDescent="0.25">
      <c r="A29" s="49" t="s">
        <v>33</v>
      </c>
      <c r="B29" s="48">
        <f>11437+1+16</f>
        <v>11454</v>
      </c>
      <c r="C29" s="48">
        <v>11343</v>
      </c>
      <c r="D29" s="48">
        <v>11210</v>
      </c>
      <c r="E29" s="48">
        <v>11207</v>
      </c>
      <c r="F29" s="48">
        <v>11154</v>
      </c>
      <c r="G29" s="48">
        <v>11324</v>
      </c>
      <c r="H29" s="48">
        <v>11763</v>
      </c>
      <c r="I29" s="48">
        <v>11608</v>
      </c>
      <c r="J29" s="48">
        <v>8777</v>
      </c>
      <c r="K29" s="48">
        <v>9918</v>
      </c>
      <c r="L29" s="48">
        <v>10412</v>
      </c>
      <c r="M29" s="48">
        <v>10154</v>
      </c>
      <c r="N29" s="48">
        <v>9848</v>
      </c>
      <c r="O29" s="48">
        <v>8528</v>
      </c>
      <c r="P29" s="48">
        <v>7640</v>
      </c>
      <c r="Q29" s="48">
        <v>7796</v>
      </c>
      <c r="R29" s="48">
        <v>7424</v>
      </c>
      <c r="S29" s="48">
        <v>6865</v>
      </c>
      <c r="T29" s="48">
        <v>1178</v>
      </c>
      <c r="U29" s="48">
        <v>5982</v>
      </c>
    </row>
    <row r="30" spans="1:24" ht="15" customHeight="1" x14ac:dyDescent="0.25">
      <c r="A30" s="49" t="s">
        <v>34</v>
      </c>
      <c r="B30" s="48">
        <f>3954</f>
        <v>3954</v>
      </c>
      <c r="C30" s="48">
        <v>6411</v>
      </c>
      <c r="D30" s="48">
        <v>6246</v>
      </c>
      <c r="E30" s="48">
        <v>4689</v>
      </c>
      <c r="F30" s="48">
        <v>7268</v>
      </c>
      <c r="G30" s="48">
        <v>11814</v>
      </c>
      <c r="H30" s="48">
        <v>9563</v>
      </c>
      <c r="I30" s="48">
        <v>7579</v>
      </c>
      <c r="J30" s="48">
        <v>4906</v>
      </c>
      <c r="K30" s="48">
        <v>6020</v>
      </c>
      <c r="L30" s="48">
        <v>6599</v>
      </c>
      <c r="M30" s="48">
        <v>6916</v>
      </c>
      <c r="N30" s="48">
        <v>6024</v>
      </c>
      <c r="O30" s="48">
        <v>5697</v>
      </c>
      <c r="P30" s="48">
        <v>5027</v>
      </c>
      <c r="Q30" s="48">
        <v>4971</v>
      </c>
      <c r="R30" s="48">
        <v>4206</v>
      </c>
      <c r="S30" s="48">
        <v>3934</v>
      </c>
      <c r="T30" s="48">
        <v>513</v>
      </c>
      <c r="U30" s="48">
        <v>2972</v>
      </c>
    </row>
    <row r="31" spans="1:24" ht="15" customHeight="1" x14ac:dyDescent="0.25"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</row>
    <row r="32" spans="1:24" ht="15" customHeight="1" x14ac:dyDescent="0.25">
      <c r="A32" s="47" t="s">
        <v>36</v>
      </c>
      <c r="B32" s="59">
        <f t="shared" ref="B32:M32" si="18">+B33+B38</f>
        <v>34323</v>
      </c>
      <c r="C32" s="59">
        <f t="shared" si="18"/>
        <v>31914</v>
      </c>
      <c r="D32" s="59">
        <f t="shared" si="18"/>
        <v>30772</v>
      </c>
      <c r="E32" s="59">
        <f t="shared" si="18"/>
        <v>31449</v>
      </c>
      <c r="F32" s="59">
        <f t="shared" si="18"/>
        <v>31952</v>
      </c>
      <c r="G32" s="59">
        <f t="shared" si="18"/>
        <v>32947</v>
      </c>
      <c r="H32" s="59">
        <f t="shared" si="18"/>
        <v>34606</v>
      </c>
      <c r="I32" s="59">
        <f t="shared" si="18"/>
        <v>33150</v>
      </c>
      <c r="J32" s="59">
        <f t="shared" si="18"/>
        <v>12531</v>
      </c>
      <c r="K32" s="59">
        <f t="shared" si="18"/>
        <v>17451</v>
      </c>
      <c r="L32" s="59">
        <f t="shared" si="18"/>
        <v>16823</v>
      </c>
      <c r="M32" s="59">
        <f t="shared" si="18"/>
        <v>16575</v>
      </c>
      <c r="N32" s="59">
        <f t="shared" ref="N32:S32" si="19">+N33+N38</f>
        <v>15203</v>
      </c>
      <c r="O32" s="59">
        <f t="shared" si="19"/>
        <v>11106</v>
      </c>
      <c r="P32" s="59">
        <f t="shared" si="19"/>
        <v>9706</v>
      </c>
      <c r="Q32" s="59">
        <f t="shared" si="19"/>
        <v>9724</v>
      </c>
      <c r="R32" s="59">
        <f t="shared" si="19"/>
        <v>10710</v>
      </c>
      <c r="S32" s="59">
        <f t="shared" si="19"/>
        <v>9943</v>
      </c>
      <c r="T32" s="59">
        <f t="shared" ref="T32:U32" si="20">+T33+T38</f>
        <v>2558</v>
      </c>
      <c r="U32" s="59">
        <f t="shared" si="20"/>
        <v>10341</v>
      </c>
    </row>
    <row r="33" spans="1:25" ht="15" customHeight="1" x14ac:dyDescent="0.25">
      <c r="A33" s="49" t="s">
        <v>27</v>
      </c>
      <c r="B33" s="58">
        <f t="shared" ref="B33:M33" si="21">SUM(B34:B36)</f>
        <v>23598</v>
      </c>
      <c r="C33" s="58">
        <f t="shared" si="21"/>
        <v>22083</v>
      </c>
      <c r="D33" s="58">
        <f t="shared" si="21"/>
        <v>21360</v>
      </c>
      <c r="E33" s="58">
        <f t="shared" si="21"/>
        <v>21819</v>
      </c>
      <c r="F33" s="58">
        <f t="shared" si="21"/>
        <v>22073</v>
      </c>
      <c r="G33" s="58">
        <f t="shared" si="21"/>
        <v>22351</v>
      </c>
      <c r="H33" s="58">
        <f t="shared" si="21"/>
        <v>23177</v>
      </c>
      <c r="I33" s="58">
        <f t="shared" si="21"/>
        <v>22674</v>
      </c>
      <c r="J33" s="58">
        <f t="shared" si="21"/>
        <v>8229</v>
      </c>
      <c r="K33" s="58">
        <f t="shared" si="21"/>
        <v>11935</v>
      </c>
      <c r="L33" s="58">
        <f t="shared" si="21"/>
        <v>11134</v>
      </c>
      <c r="M33" s="58">
        <f t="shared" si="21"/>
        <v>10899</v>
      </c>
      <c r="N33" s="58">
        <f t="shared" ref="N33:S33" si="22">SUM(N34:N36)</f>
        <v>9995</v>
      </c>
      <c r="O33" s="58">
        <f t="shared" si="22"/>
        <v>7157</v>
      </c>
      <c r="P33" s="58">
        <f t="shared" si="22"/>
        <v>6362</v>
      </c>
      <c r="Q33" s="58">
        <f t="shared" si="22"/>
        <v>6251</v>
      </c>
      <c r="R33" s="58">
        <f t="shared" si="22"/>
        <v>7331</v>
      </c>
      <c r="S33" s="58">
        <f t="shared" si="22"/>
        <v>6903</v>
      </c>
      <c r="T33" s="58">
        <f t="shared" ref="T33:U33" si="23">SUM(T34:T36)</f>
        <v>2044</v>
      </c>
      <c r="U33" s="58">
        <f t="shared" si="23"/>
        <v>7425</v>
      </c>
    </row>
    <row r="34" spans="1:25" ht="15" customHeight="1" x14ac:dyDescent="0.25">
      <c r="A34" s="49" t="s">
        <v>28</v>
      </c>
      <c r="B34" s="48">
        <v>12084</v>
      </c>
      <c r="C34" s="48">
        <v>11240</v>
      </c>
      <c r="D34" s="48">
        <v>11204</v>
      </c>
      <c r="E34" s="48">
        <v>11356</v>
      </c>
      <c r="F34" s="48">
        <v>11297</v>
      </c>
      <c r="G34" s="48">
        <v>11236</v>
      </c>
      <c r="H34" s="48">
        <v>11850</v>
      </c>
      <c r="I34" s="48">
        <v>11774</v>
      </c>
      <c r="J34" s="48">
        <v>4169</v>
      </c>
      <c r="K34" s="48">
        <v>5861</v>
      </c>
      <c r="L34" s="48">
        <v>5695</v>
      </c>
      <c r="M34" s="48">
        <v>5776</v>
      </c>
      <c r="N34" s="48">
        <v>5358</v>
      </c>
      <c r="O34" s="48">
        <v>3776</v>
      </c>
      <c r="P34" s="48">
        <v>3188</v>
      </c>
      <c r="Q34" s="48">
        <v>932</v>
      </c>
      <c r="R34" s="48">
        <v>779</v>
      </c>
      <c r="S34" s="48">
        <v>576</v>
      </c>
      <c r="T34" s="48">
        <v>303</v>
      </c>
      <c r="U34" s="48">
        <v>606</v>
      </c>
    </row>
    <row r="35" spans="1:25" ht="15" customHeight="1" x14ac:dyDescent="0.25">
      <c r="A35" s="49" t="s">
        <v>29</v>
      </c>
      <c r="B35" s="48">
        <v>6531</v>
      </c>
      <c r="C35" s="48">
        <v>6072</v>
      </c>
      <c r="D35" s="48">
        <v>5754</v>
      </c>
      <c r="E35" s="48">
        <v>5880</v>
      </c>
      <c r="F35" s="48">
        <v>5829</v>
      </c>
      <c r="G35" s="48">
        <v>6104</v>
      </c>
      <c r="H35" s="48">
        <v>6084</v>
      </c>
      <c r="I35" s="48">
        <v>5889</v>
      </c>
      <c r="J35" s="48">
        <v>2257</v>
      </c>
      <c r="K35" s="48">
        <v>3560</v>
      </c>
      <c r="L35" s="48">
        <v>3138</v>
      </c>
      <c r="M35" s="48">
        <v>2906</v>
      </c>
      <c r="N35" s="48">
        <v>2735</v>
      </c>
      <c r="O35" s="48">
        <v>1983</v>
      </c>
      <c r="P35" s="48">
        <v>1879</v>
      </c>
      <c r="Q35" s="48">
        <v>3775</v>
      </c>
      <c r="R35" s="48">
        <v>4797</v>
      </c>
      <c r="S35" s="48">
        <v>4705</v>
      </c>
      <c r="T35" s="48">
        <v>1383</v>
      </c>
      <c r="U35" s="48">
        <v>4376</v>
      </c>
    </row>
    <row r="36" spans="1:25" ht="15" customHeight="1" x14ac:dyDescent="0.25">
      <c r="A36" s="49" t="s">
        <v>30</v>
      </c>
      <c r="B36" s="48">
        <v>4983</v>
      </c>
      <c r="C36" s="48">
        <v>4771</v>
      </c>
      <c r="D36" s="48">
        <v>4402</v>
      </c>
      <c r="E36" s="48">
        <v>4583</v>
      </c>
      <c r="F36" s="48">
        <v>4947</v>
      </c>
      <c r="G36" s="48">
        <v>5011</v>
      </c>
      <c r="H36" s="48">
        <v>5243</v>
      </c>
      <c r="I36" s="48">
        <v>5011</v>
      </c>
      <c r="J36" s="48">
        <v>1803</v>
      </c>
      <c r="K36" s="48">
        <v>2514</v>
      </c>
      <c r="L36" s="48">
        <v>2301</v>
      </c>
      <c r="M36" s="48">
        <v>2217</v>
      </c>
      <c r="N36" s="48">
        <v>1902</v>
      </c>
      <c r="O36" s="48">
        <v>1398</v>
      </c>
      <c r="P36" s="48">
        <v>1295</v>
      </c>
      <c r="Q36" s="48">
        <v>1544</v>
      </c>
      <c r="R36" s="48">
        <v>1755</v>
      </c>
      <c r="S36" s="48">
        <v>1622</v>
      </c>
      <c r="T36" s="48">
        <v>358</v>
      </c>
      <c r="U36" s="48">
        <v>2443</v>
      </c>
    </row>
    <row r="37" spans="1:25" ht="15" customHeight="1" x14ac:dyDescent="0.25"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</row>
    <row r="38" spans="1:25" ht="15" customHeight="1" x14ac:dyDescent="0.25">
      <c r="A38" s="49" t="s">
        <v>31</v>
      </c>
      <c r="B38" s="58">
        <f t="shared" ref="B38:M38" si="24">SUM(B39:B41)</f>
        <v>10725</v>
      </c>
      <c r="C38" s="58">
        <f t="shared" si="24"/>
        <v>9831</v>
      </c>
      <c r="D38" s="58">
        <f t="shared" si="24"/>
        <v>9412</v>
      </c>
      <c r="E38" s="58">
        <f t="shared" si="24"/>
        <v>9630</v>
      </c>
      <c r="F38" s="58">
        <f t="shared" si="24"/>
        <v>9879</v>
      </c>
      <c r="G38" s="58">
        <f t="shared" si="24"/>
        <v>10596</v>
      </c>
      <c r="H38" s="58">
        <f t="shared" si="24"/>
        <v>11429</v>
      </c>
      <c r="I38" s="58">
        <f t="shared" si="24"/>
        <v>10476</v>
      </c>
      <c r="J38" s="58">
        <f t="shared" si="24"/>
        <v>4302</v>
      </c>
      <c r="K38" s="58">
        <f t="shared" si="24"/>
        <v>5516</v>
      </c>
      <c r="L38" s="58">
        <f t="shared" si="24"/>
        <v>5689</v>
      </c>
      <c r="M38" s="58">
        <f t="shared" si="24"/>
        <v>5676</v>
      </c>
      <c r="N38" s="58">
        <f t="shared" ref="N38:S38" si="25">SUM(N39:N41)</f>
        <v>5208</v>
      </c>
      <c r="O38" s="58">
        <f t="shared" si="25"/>
        <v>3949</v>
      </c>
      <c r="P38" s="58">
        <f t="shared" si="25"/>
        <v>3344</v>
      </c>
      <c r="Q38" s="58">
        <f t="shared" si="25"/>
        <v>3473</v>
      </c>
      <c r="R38" s="58">
        <f t="shared" si="25"/>
        <v>3379</v>
      </c>
      <c r="S38" s="58">
        <f t="shared" si="25"/>
        <v>3040</v>
      </c>
      <c r="T38" s="58">
        <f t="shared" ref="T38:U38" si="26">SUM(T39:T41)</f>
        <v>514</v>
      </c>
      <c r="U38" s="58">
        <f t="shared" si="26"/>
        <v>2916</v>
      </c>
    </row>
    <row r="39" spans="1:25" ht="15" customHeight="1" x14ac:dyDescent="0.25">
      <c r="A39" s="49" t="s">
        <v>32</v>
      </c>
      <c r="B39" s="48">
        <v>6257</v>
      </c>
      <c r="C39" s="48">
        <v>5761</v>
      </c>
      <c r="D39" s="48">
        <v>5476</v>
      </c>
      <c r="E39" s="48">
        <v>5822</v>
      </c>
      <c r="F39" s="48">
        <v>5956</v>
      </c>
      <c r="G39" s="48">
        <v>6416</v>
      </c>
      <c r="H39" s="48">
        <v>7064</v>
      </c>
      <c r="I39" s="48">
        <v>6400</v>
      </c>
      <c r="J39" s="48">
        <v>2693</v>
      </c>
      <c r="K39" s="48">
        <v>3368</v>
      </c>
      <c r="L39" s="48">
        <v>3411</v>
      </c>
      <c r="M39" s="48">
        <v>3219</v>
      </c>
      <c r="N39" s="48">
        <v>3077</v>
      </c>
      <c r="O39" s="48">
        <v>2300</v>
      </c>
      <c r="P39" s="48">
        <v>1960</v>
      </c>
      <c r="Q39" s="48">
        <v>1919</v>
      </c>
      <c r="R39" s="48">
        <v>1831</v>
      </c>
      <c r="S39" s="48">
        <v>1713</v>
      </c>
      <c r="T39" s="48">
        <v>279</v>
      </c>
      <c r="U39" s="48">
        <v>1621</v>
      </c>
    </row>
    <row r="40" spans="1:25" ht="15" customHeight="1" x14ac:dyDescent="0.25">
      <c r="A40" s="49" t="s">
        <v>33</v>
      </c>
      <c r="B40" s="48">
        <v>4330</v>
      </c>
      <c r="C40" s="48">
        <v>3952</v>
      </c>
      <c r="D40" s="48">
        <v>3844</v>
      </c>
      <c r="E40" s="48">
        <v>3708</v>
      </c>
      <c r="F40" s="48">
        <v>3799</v>
      </c>
      <c r="G40" s="48">
        <v>4001</v>
      </c>
      <c r="H40" s="48">
        <v>4171</v>
      </c>
      <c r="I40" s="48">
        <v>3349</v>
      </c>
      <c r="J40" s="48">
        <v>1289</v>
      </c>
      <c r="K40" s="48">
        <v>1683</v>
      </c>
      <c r="L40" s="48">
        <v>1784</v>
      </c>
      <c r="M40" s="48">
        <v>1856</v>
      </c>
      <c r="N40" s="48">
        <v>1614</v>
      </c>
      <c r="O40" s="48">
        <v>1240</v>
      </c>
      <c r="P40" s="48">
        <v>1030</v>
      </c>
      <c r="Q40" s="48">
        <v>1182</v>
      </c>
      <c r="R40" s="48">
        <v>1219</v>
      </c>
      <c r="S40" s="48">
        <v>1050</v>
      </c>
      <c r="T40" s="48">
        <v>157</v>
      </c>
      <c r="U40" s="48">
        <v>1043</v>
      </c>
    </row>
    <row r="41" spans="1:25" ht="15" customHeight="1" thickBot="1" x14ac:dyDescent="0.3">
      <c r="A41" s="50" t="s">
        <v>34</v>
      </c>
      <c r="B41" s="51">
        <v>138</v>
      </c>
      <c r="C41" s="51">
        <v>118</v>
      </c>
      <c r="D41" s="51">
        <v>92</v>
      </c>
      <c r="E41" s="51">
        <v>100</v>
      </c>
      <c r="F41" s="51">
        <v>124</v>
      </c>
      <c r="G41" s="51">
        <v>179</v>
      </c>
      <c r="H41" s="51">
        <v>194</v>
      </c>
      <c r="I41" s="51">
        <v>727</v>
      </c>
      <c r="J41" s="51">
        <v>320</v>
      </c>
      <c r="K41" s="51">
        <v>465</v>
      </c>
      <c r="L41" s="51">
        <v>494</v>
      </c>
      <c r="M41" s="51">
        <v>601</v>
      </c>
      <c r="N41" s="51">
        <v>517</v>
      </c>
      <c r="O41" s="51">
        <v>409</v>
      </c>
      <c r="P41" s="51">
        <v>354</v>
      </c>
      <c r="Q41" s="51">
        <v>372</v>
      </c>
      <c r="R41" s="51">
        <v>329</v>
      </c>
      <c r="S41" s="51">
        <v>277</v>
      </c>
      <c r="T41" s="51">
        <v>78</v>
      </c>
      <c r="U41" s="51">
        <v>252</v>
      </c>
    </row>
    <row r="42" spans="1:25" ht="15" customHeight="1" x14ac:dyDescent="0.25">
      <c r="A42" s="329" t="s">
        <v>224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264"/>
      <c r="T42" s="293"/>
      <c r="U42" s="304"/>
    </row>
    <row r="43" spans="1:25" ht="15" customHeight="1" x14ac:dyDescent="0.25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264"/>
      <c r="T43" s="293"/>
      <c r="U43" s="304"/>
    </row>
    <row r="44" spans="1:25" ht="15" customHeight="1" x14ac:dyDescent="0.25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264"/>
      <c r="T44" s="293"/>
      <c r="U44" s="304"/>
      <c r="W44"/>
      <c r="X44"/>
    </row>
    <row r="45" spans="1:25" ht="15" customHeight="1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264"/>
      <c r="T45" s="293"/>
      <c r="U45" s="304"/>
      <c r="V45" s="41"/>
      <c r="W45" s="326" t="s">
        <v>317</v>
      </c>
      <c r="X45" s="326"/>
      <c r="Y45" s="41"/>
    </row>
    <row r="46" spans="1:25" ht="15" customHeight="1" x14ac:dyDescent="0.25">
      <c r="A46" s="52"/>
      <c r="V46" s="41"/>
      <c r="W46" s="326"/>
      <c r="X46" s="326"/>
      <c r="Y46" s="41"/>
    </row>
    <row r="47" spans="1:25" s="41" customFormat="1" ht="15" customHeight="1" x14ac:dyDescent="0.25">
      <c r="A47" s="275" t="s">
        <v>408</v>
      </c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W47" s="266"/>
      <c r="X47" s="20"/>
    </row>
    <row r="48" spans="1:25" s="41" customFormat="1" ht="15" customHeight="1" x14ac:dyDescent="0.25">
      <c r="A48" s="275" t="s">
        <v>25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</row>
    <row r="49" spans="1:25" s="41" customFormat="1" ht="15" customHeight="1" x14ac:dyDescent="0.25">
      <c r="A49" s="275" t="s">
        <v>229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</row>
    <row r="50" spans="1:25" s="41" customFormat="1" ht="15" customHeight="1" x14ac:dyDescent="0.25">
      <c r="A50" s="275" t="s">
        <v>230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</row>
    <row r="51" spans="1:25" s="41" customFormat="1" ht="15" customHeight="1" x14ac:dyDescent="0.25">
      <c r="A51" s="275" t="s">
        <v>461</v>
      </c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46"/>
      <c r="W51" s="46"/>
      <c r="X51" s="46"/>
      <c r="Y51" s="46"/>
    </row>
    <row r="52" spans="1:25" s="41" customFormat="1" ht="15" customHeight="1" x14ac:dyDescent="0.25">
      <c r="A52" s="277" t="s">
        <v>37</v>
      </c>
      <c r="B52" s="277"/>
      <c r="C52" s="277"/>
      <c r="D52" s="277"/>
      <c r="E52" s="277"/>
      <c r="F52" s="277"/>
      <c r="G52" s="277"/>
      <c r="H52" s="277"/>
      <c r="I52" s="277"/>
      <c r="J52" s="277"/>
      <c r="K52" s="277"/>
      <c r="L52" s="277"/>
      <c r="M52" s="277"/>
      <c r="N52" s="277"/>
      <c r="O52" s="277"/>
      <c r="P52" s="277"/>
      <c r="Q52" s="277"/>
      <c r="R52" s="277"/>
      <c r="S52" s="277"/>
      <c r="T52" s="277"/>
      <c r="U52" s="277"/>
      <c r="V52" s="46"/>
      <c r="W52" s="46"/>
      <c r="X52" s="46"/>
      <c r="Y52" s="46"/>
    </row>
    <row r="53" spans="1:25" ht="15" customHeight="1" thickBot="1" x14ac:dyDescent="0.3">
      <c r="A53" s="276"/>
      <c r="B53" s="278"/>
      <c r="C53" s="278"/>
      <c r="D53" s="278"/>
      <c r="E53" s="278"/>
      <c r="F53" s="278"/>
      <c r="G53" s="278"/>
      <c r="H53" s="278"/>
      <c r="I53" s="278"/>
      <c r="J53" s="278"/>
      <c r="K53" s="278"/>
      <c r="L53" s="278"/>
      <c r="M53" s="278"/>
      <c r="N53" s="278"/>
      <c r="O53" s="278"/>
      <c r="P53" s="278"/>
      <c r="Q53" s="278"/>
      <c r="R53" s="278"/>
      <c r="S53" s="278"/>
      <c r="T53" s="278"/>
      <c r="U53" s="278"/>
    </row>
    <row r="54" spans="1:25" ht="15" customHeight="1" thickBot="1" x14ac:dyDescent="0.3">
      <c r="A54" s="43" t="s">
        <v>228</v>
      </c>
      <c r="B54" s="44">
        <v>2000</v>
      </c>
      <c r="C54" s="44">
        <v>2001</v>
      </c>
      <c r="D54" s="44">
        <v>2002</v>
      </c>
      <c r="E54" s="44">
        <v>2003</v>
      </c>
      <c r="F54" s="44">
        <v>2004</v>
      </c>
      <c r="G54" s="44">
        <v>2005</v>
      </c>
      <c r="H54" s="44">
        <v>2006</v>
      </c>
      <c r="I54" s="44">
        <v>2007</v>
      </c>
      <c r="J54" s="44">
        <v>2008</v>
      </c>
      <c r="K54" s="44">
        <v>2009</v>
      </c>
      <c r="L54" s="44">
        <v>2010</v>
      </c>
      <c r="M54" s="44">
        <v>2011</v>
      </c>
      <c r="N54" s="44">
        <v>2012</v>
      </c>
      <c r="O54" s="44">
        <v>2013</v>
      </c>
      <c r="P54" s="44">
        <v>2014</v>
      </c>
      <c r="Q54" s="44">
        <v>2015</v>
      </c>
      <c r="R54" s="44">
        <v>2016</v>
      </c>
      <c r="S54" s="44">
        <v>2017</v>
      </c>
      <c r="T54" s="44">
        <v>2018</v>
      </c>
      <c r="U54" s="44">
        <v>2019</v>
      </c>
    </row>
    <row r="55" spans="1:25" ht="15" customHeight="1" x14ac:dyDescent="0.25">
      <c r="A55" s="45"/>
    </row>
    <row r="56" spans="1:25" ht="15" customHeight="1" x14ac:dyDescent="0.25">
      <c r="A56" s="47" t="s">
        <v>26</v>
      </c>
      <c r="B56" s="53">
        <f t="shared" ref="B56:Q60" si="27">+B10/(B10+B21+B32)*100</f>
        <v>84.9265287392234</v>
      </c>
      <c r="C56" s="53">
        <f t="shared" si="27"/>
        <v>85.01656307429387</v>
      </c>
      <c r="D56" s="53">
        <f t="shared" si="27"/>
        <v>85.040059772653237</v>
      </c>
      <c r="E56" s="53">
        <f t="shared" si="27"/>
        <v>85.226403691149812</v>
      </c>
      <c r="F56" s="53">
        <f t="shared" si="27"/>
        <v>84.055171701153952</v>
      </c>
      <c r="G56" s="53">
        <f t="shared" si="27"/>
        <v>82.363071857555568</v>
      </c>
      <c r="H56" s="53">
        <f t="shared" si="27"/>
        <v>81.981908075737181</v>
      </c>
      <c r="I56" s="53">
        <f t="shared" si="27"/>
        <v>82.502550371081497</v>
      </c>
      <c r="J56" s="53">
        <f t="shared" si="27"/>
        <v>88.236032744520642</v>
      </c>
      <c r="K56" s="53">
        <f t="shared" si="27"/>
        <v>86.017269426050376</v>
      </c>
      <c r="L56" s="53">
        <f t="shared" si="27"/>
        <v>85.879470786121942</v>
      </c>
      <c r="M56" s="53">
        <f t="shared" si="27"/>
        <v>86.040575581296167</v>
      </c>
      <c r="N56" s="53">
        <f t="shared" si="27"/>
        <v>86.561656722152776</v>
      </c>
      <c r="O56" s="53">
        <f t="shared" si="27"/>
        <v>88.204178193351183</v>
      </c>
      <c r="P56" s="53">
        <f t="shared" si="27"/>
        <v>90.491363751197738</v>
      </c>
      <c r="Q56" s="53">
        <f t="shared" si="27"/>
        <v>90.207087481098071</v>
      </c>
      <c r="R56" s="53">
        <f t="shared" ref="R56:S56" si="28">+R10/(R10+R21+R32)*100</f>
        <v>90.287864225067864</v>
      </c>
      <c r="S56" s="53">
        <f t="shared" si="28"/>
        <v>90.662821321181198</v>
      </c>
      <c r="T56" s="53">
        <f t="shared" ref="T56:U56" si="29">+T10/(T10+T21+T32)*100</f>
        <v>97.575324854421623</v>
      </c>
      <c r="U56" s="53">
        <f t="shared" si="29"/>
        <v>91.789318322978005</v>
      </c>
    </row>
    <row r="57" spans="1:25" ht="15" customHeight="1" x14ac:dyDescent="0.25">
      <c r="A57" s="49" t="s">
        <v>27</v>
      </c>
      <c r="B57" s="54">
        <f t="shared" si="27"/>
        <v>85.120007730445309</v>
      </c>
      <c r="C57" s="54">
        <f t="shared" si="27"/>
        <v>85.767548388307958</v>
      </c>
      <c r="D57" s="54">
        <f t="shared" si="27"/>
        <v>85.612906865233825</v>
      </c>
      <c r="E57" s="54">
        <f t="shared" si="27"/>
        <v>85.352184097694987</v>
      </c>
      <c r="F57" s="54">
        <f t="shared" si="27"/>
        <v>84.718317391437211</v>
      </c>
      <c r="G57" s="54">
        <f t="shared" si="27"/>
        <v>83.947863477559792</v>
      </c>
      <c r="H57" s="54">
        <f t="shared" si="27"/>
        <v>83.309006512982137</v>
      </c>
      <c r="I57" s="54">
        <f t="shared" si="27"/>
        <v>83.178226177689112</v>
      </c>
      <c r="J57" s="54">
        <f t="shared" si="27"/>
        <v>88.907265905831977</v>
      </c>
      <c r="K57" s="54">
        <f t="shared" si="27"/>
        <v>86.324751323748018</v>
      </c>
      <c r="L57" s="54">
        <f t="shared" si="27"/>
        <v>86.348957782245265</v>
      </c>
      <c r="M57" s="54">
        <f t="shared" si="27"/>
        <v>86.712193445861786</v>
      </c>
      <c r="N57" s="54">
        <f t="shared" si="27"/>
        <v>87.373390406736078</v>
      </c>
      <c r="O57" s="54">
        <f t="shared" si="27"/>
        <v>89.262813366747224</v>
      </c>
      <c r="P57" s="54">
        <f t="shared" si="27"/>
        <v>92.55225211899544</v>
      </c>
      <c r="Q57" s="54">
        <f t="shared" si="27"/>
        <v>91.976894882403499</v>
      </c>
      <c r="R57" s="54">
        <f t="shared" ref="R57:S57" si="30">+R11/(R11+R22+R33)*100</f>
        <v>91.320466592226111</v>
      </c>
      <c r="S57" s="54">
        <f t="shared" si="30"/>
        <v>91.434421870013821</v>
      </c>
      <c r="T57" s="54">
        <f t="shared" ref="T57:U57" si="31">+T11/(T11+T22+T33)*100</f>
        <v>96.949985108192209</v>
      </c>
      <c r="U57" s="54">
        <f t="shared" si="31"/>
        <v>91.672054341346282</v>
      </c>
    </row>
    <row r="58" spans="1:25" ht="15" customHeight="1" x14ac:dyDescent="0.25">
      <c r="A58" s="49" t="s">
        <v>28</v>
      </c>
      <c r="B58" s="55">
        <f t="shared" si="27"/>
        <v>82.301072533808124</v>
      </c>
      <c r="C58" s="55">
        <f t="shared" si="27"/>
        <v>83.018127941432809</v>
      </c>
      <c r="D58" s="55">
        <f t="shared" si="27"/>
        <v>82.967278769545388</v>
      </c>
      <c r="E58" s="55">
        <f t="shared" si="27"/>
        <v>82.524491090727253</v>
      </c>
      <c r="F58" s="55">
        <f t="shared" si="27"/>
        <v>82.322721088435372</v>
      </c>
      <c r="G58" s="55">
        <f t="shared" si="27"/>
        <v>81.708188182027968</v>
      </c>
      <c r="H58" s="55">
        <f t="shared" si="27"/>
        <v>81.001411784686923</v>
      </c>
      <c r="I58" s="55">
        <f t="shared" si="27"/>
        <v>80.205994982173507</v>
      </c>
      <c r="J58" s="55">
        <f t="shared" si="27"/>
        <v>86.523121284817833</v>
      </c>
      <c r="K58" s="55">
        <f t="shared" si="27"/>
        <v>83.796380806347585</v>
      </c>
      <c r="L58" s="55">
        <f t="shared" si="27"/>
        <v>83.702353574399368</v>
      </c>
      <c r="M58" s="55">
        <f t="shared" si="27"/>
        <v>83.484733630748963</v>
      </c>
      <c r="N58" s="55">
        <f t="shared" si="27"/>
        <v>83.960620206311461</v>
      </c>
      <c r="O58" s="55">
        <f t="shared" si="27"/>
        <v>86.721120485475424</v>
      </c>
      <c r="P58" s="55">
        <f t="shared" si="27"/>
        <v>95.702963651383726</v>
      </c>
      <c r="Q58" s="55">
        <f t="shared" si="27"/>
        <v>98.65923571115043</v>
      </c>
      <c r="R58" s="55">
        <f t="shared" ref="R58:S58" si="32">+R12/(R12+R23+R34)*100</f>
        <v>98.825407219448309</v>
      </c>
      <c r="S58" s="55">
        <f t="shared" si="32"/>
        <v>98.982771130617877</v>
      </c>
      <c r="T58" s="55">
        <f t="shared" ref="T58:U58" si="33">+T12/(T12+T23+T34)*100</f>
        <v>99.515400203909522</v>
      </c>
      <c r="U58" s="55">
        <f t="shared" si="33"/>
        <v>99.150012897203155</v>
      </c>
    </row>
    <row r="59" spans="1:25" ht="15" customHeight="1" x14ac:dyDescent="0.25">
      <c r="A59" s="49" t="s">
        <v>29</v>
      </c>
      <c r="B59" s="55">
        <f t="shared" si="27"/>
        <v>86.807378904481666</v>
      </c>
      <c r="C59" s="55">
        <f t="shared" si="27"/>
        <v>87.528100093099297</v>
      </c>
      <c r="D59" s="55">
        <f t="shared" si="27"/>
        <v>86.987430575855015</v>
      </c>
      <c r="E59" s="55">
        <f t="shared" si="27"/>
        <v>87.336419223955659</v>
      </c>
      <c r="F59" s="55">
        <f t="shared" si="27"/>
        <v>86.540491099697462</v>
      </c>
      <c r="G59" s="55">
        <f t="shared" si="27"/>
        <v>85.696380461520434</v>
      </c>
      <c r="H59" s="55">
        <f t="shared" si="27"/>
        <v>85.103639203066578</v>
      </c>
      <c r="I59" s="55">
        <f t="shared" si="27"/>
        <v>85.500854385073666</v>
      </c>
      <c r="J59" s="55">
        <f t="shared" si="27"/>
        <v>90.109157570202484</v>
      </c>
      <c r="K59" s="55">
        <f t="shared" si="27"/>
        <v>87.086594294370116</v>
      </c>
      <c r="L59" s="55">
        <f t="shared" si="27"/>
        <v>87.743361687824802</v>
      </c>
      <c r="M59" s="55">
        <f t="shared" si="27"/>
        <v>88.450715286048975</v>
      </c>
      <c r="N59" s="55">
        <f t="shared" si="27"/>
        <v>88.989415492482976</v>
      </c>
      <c r="O59" s="55">
        <f t="shared" si="27"/>
        <v>90.514438707209791</v>
      </c>
      <c r="P59" s="55">
        <f t="shared" si="27"/>
        <v>90.431328959496824</v>
      </c>
      <c r="Q59" s="55">
        <f t="shared" si="27"/>
        <v>86.919535758283089</v>
      </c>
      <c r="R59" s="55">
        <f t="shared" ref="R59:S59" si="34">+R13/(R13+R24+R35)*100</f>
        <v>85.479843920555069</v>
      </c>
      <c r="S59" s="55">
        <f t="shared" si="34"/>
        <v>85.480934624028521</v>
      </c>
      <c r="T59" s="55">
        <f t="shared" ref="T59:U59" si="35">+T13/(T13+T24+T35)*100</f>
        <v>93.449201344555334</v>
      </c>
      <c r="U59" s="55">
        <f t="shared" si="35"/>
        <v>86.140756047161787</v>
      </c>
    </row>
    <row r="60" spans="1:25" ht="15" customHeight="1" x14ac:dyDescent="0.25">
      <c r="A60" s="49" t="s">
        <v>30</v>
      </c>
      <c r="B60" s="55">
        <f t="shared" si="27"/>
        <v>86.473653734800223</v>
      </c>
      <c r="C60" s="55">
        <f t="shared" si="27"/>
        <v>86.892962470363727</v>
      </c>
      <c r="D60" s="55">
        <f t="shared" si="27"/>
        <v>87.12541620421753</v>
      </c>
      <c r="E60" s="55">
        <f t="shared" si="27"/>
        <v>86.418824540668311</v>
      </c>
      <c r="F60" s="55">
        <f t="shared" si="27"/>
        <v>85.482860890217538</v>
      </c>
      <c r="G60" s="55">
        <f t="shared" si="27"/>
        <v>84.596268860801644</v>
      </c>
      <c r="H60" s="55">
        <f t="shared" si="27"/>
        <v>84.094277382033752</v>
      </c>
      <c r="I60" s="55">
        <f t="shared" si="27"/>
        <v>84.006875661121256</v>
      </c>
      <c r="J60" s="55">
        <f t="shared" si="27"/>
        <v>90.080191808563882</v>
      </c>
      <c r="K60" s="55">
        <f t="shared" si="27"/>
        <v>88.105072463768124</v>
      </c>
      <c r="L60" s="55">
        <f t="shared" si="27"/>
        <v>87.754784704495094</v>
      </c>
      <c r="M60" s="55">
        <f t="shared" si="27"/>
        <v>88.382747906682809</v>
      </c>
      <c r="N60" s="55">
        <f t="shared" si="27"/>
        <v>89.371668551122596</v>
      </c>
      <c r="O60" s="55">
        <f t="shared" si="27"/>
        <v>90.728376951866522</v>
      </c>
      <c r="P60" s="55">
        <f t="shared" si="27"/>
        <v>91.332785949872658</v>
      </c>
      <c r="Q60" s="55">
        <f t="shared" si="27"/>
        <v>90.421217280566978</v>
      </c>
      <c r="R60" s="55">
        <f t="shared" ref="R60:S60" si="36">+R14/(R14+R25+R36)*100</f>
        <v>90.17044064479299</v>
      </c>
      <c r="S60" s="55">
        <f t="shared" si="36"/>
        <v>90.689409153366455</v>
      </c>
      <c r="T60" s="55">
        <f t="shared" ref="T60:U60" si="37">+T14/(T14+T25+T36)*100</f>
        <v>97.809725718828673</v>
      </c>
      <c r="U60" s="55">
        <f t="shared" si="37"/>
        <v>89.608803596591287</v>
      </c>
    </row>
    <row r="61" spans="1:25" ht="15" customHeight="1" x14ac:dyDescent="0.25"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</row>
    <row r="62" spans="1:25" ht="15" customHeight="1" x14ac:dyDescent="0.25">
      <c r="A62" s="49" t="s">
        <v>31</v>
      </c>
      <c r="B62" s="54">
        <f t="shared" ref="B62:Q65" si="38">+B16/(B16+B27+B38)*100</f>
        <v>84.712330119857299</v>
      </c>
      <c r="C62" s="54">
        <f t="shared" si="38"/>
        <v>84.20432810425136</v>
      </c>
      <c r="D62" s="54">
        <f t="shared" si="38"/>
        <v>84.422627926584084</v>
      </c>
      <c r="E62" s="54">
        <f t="shared" si="38"/>
        <v>85.091852679475039</v>
      </c>
      <c r="F62" s="54">
        <f t="shared" si="38"/>
        <v>83.336163515500431</v>
      </c>
      <c r="G62" s="54">
        <f t="shared" si="38"/>
        <v>80.643454642404862</v>
      </c>
      <c r="H62" s="54">
        <f t="shared" si="38"/>
        <v>80.514950585975342</v>
      </c>
      <c r="I62" s="54">
        <f t="shared" si="38"/>
        <v>81.763315943878084</v>
      </c>
      <c r="J62" s="54">
        <f t="shared" si="38"/>
        <v>87.521789839350888</v>
      </c>
      <c r="K62" s="54">
        <f t="shared" si="38"/>
        <v>85.707869242909368</v>
      </c>
      <c r="L62" s="54">
        <f t="shared" si="38"/>
        <v>85.420553788107583</v>
      </c>
      <c r="M62" s="54">
        <f t="shared" si="38"/>
        <v>85.378321376237707</v>
      </c>
      <c r="N62" s="54">
        <f t="shared" si="38"/>
        <v>85.745227443858795</v>
      </c>
      <c r="O62" s="54">
        <f t="shared" si="38"/>
        <v>87.125058522461259</v>
      </c>
      <c r="P62" s="54">
        <f t="shared" si="38"/>
        <v>88.365361495921718</v>
      </c>
      <c r="Q62" s="54">
        <f t="shared" si="38"/>
        <v>88.343564036070845</v>
      </c>
      <c r="R62" s="54">
        <f t="shared" ref="R62:S62" si="39">+R16/(R16+R27+R38)*100</f>
        <v>89.181328036322356</v>
      </c>
      <c r="S62" s="54">
        <f t="shared" si="39"/>
        <v>89.84814806148951</v>
      </c>
      <c r="T62" s="54">
        <f t="shared" ref="T62:U62" si="40">+T16/(T16+T27+T38)*100</f>
        <v>98.240139503935026</v>
      </c>
      <c r="U62" s="54">
        <f t="shared" si="40"/>
        <v>91.914080122206684</v>
      </c>
    </row>
    <row r="63" spans="1:25" ht="15" customHeight="1" x14ac:dyDescent="0.25">
      <c r="A63" s="49" t="s">
        <v>32</v>
      </c>
      <c r="B63" s="55">
        <f t="shared" si="38"/>
        <v>80.296257440645874</v>
      </c>
      <c r="C63" s="55">
        <f t="shared" si="38"/>
        <v>80.442178818947255</v>
      </c>
      <c r="D63" s="55">
        <f t="shared" si="38"/>
        <v>80.416542148456358</v>
      </c>
      <c r="E63" s="55">
        <f t="shared" si="38"/>
        <v>80.350236972263346</v>
      </c>
      <c r="F63" s="55">
        <f t="shared" si="38"/>
        <v>78.54212647538624</v>
      </c>
      <c r="G63" s="55">
        <f t="shared" si="38"/>
        <v>77.554919935291778</v>
      </c>
      <c r="H63" s="55">
        <f t="shared" si="38"/>
        <v>75.715095542905729</v>
      </c>
      <c r="I63" s="55">
        <f t="shared" si="38"/>
        <v>76.150593016113035</v>
      </c>
      <c r="J63" s="55">
        <f t="shared" si="38"/>
        <v>82.739323231604658</v>
      </c>
      <c r="K63" s="55">
        <f t="shared" si="38"/>
        <v>80.798907950904066</v>
      </c>
      <c r="L63" s="55">
        <f t="shared" si="38"/>
        <v>80.917290714644594</v>
      </c>
      <c r="M63" s="55">
        <f t="shared" si="38"/>
        <v>80.761929194458688</v>
      </c>
      <c r="N63" s="55">
        <f t="shared" si="38"/>
        <v>81.345541610755916</v>
      </c>
      <c r="O63" s="55">
        <f t="shared" si="38"/>
        <v>83.474902450030527</v>
      </c>
      <c r="P63" s="55">
        <f t="shared" si="38"/>
        <v>84.850839877835952</v>
      </c>
      <c r="Q63" s="55">
        <f t="shared" si="38"/>
        <v>85.413667072765534</v>
      </c>
      <c r="R63" s="55">
        <f t="shared" ref="R63:S63" si="41">+R17/(R17+R28+R39)*100</f>
        <v>86.589497849506984</v>
      </c>
      <c r="S63" s="55">
        <f t="shared" si="41"/>
        <v>87.017286764905421</v>
      </c>
      <c r="T63" s="55">
        <f t="shared" ref="T63:U63" si="42">+T17/(T17+T28+T39)*100</f>
        <v>97.483356403664885</v>
      </c>
      <c r="U63" s="55">
        <f t="shared" si="42"/>
        <v>89.640845720616753</v>
      </c>
    </row>
    <row r="64" spans="1:25" ht="15" customHeight="1" x14ac:dyDescent="0.25">
      <c r="A64" s="49" t="s">
        <v>33</v>
      </c>
      <c r="B64" s="55">
        <f t="shared" si="38"/>
        <v>80.963867046167209</v>
      </c>
      <c r="C64" s="55">
        <f t="shared" si="38"/>
        <v>81.741673630177871</v>
      </c>
      <c r="D64" s="55">
        <f t="shared" si="38"/>
        <v>81.942711831877929</v>
      </c>
      <c r="E64" s="55">
        <f t="shared" si="38"/>
        <v>82.17955457847448</v>
      </c>
      <c r="F64" s="55">
        <f t="shared" si="38"/>
        <v>81.768191572376125</v>
      </c>
      <c r="G64" s="55">
        <f t="shared" si="38"/>
        <v>80.651718304168867</v>
      </c>
      <c r="H64" s="55">
        <f t="shared" si="38"/>
        <v>80.229542775606419</v>
      </c>
      <c r="I64" s="55">
        <f t="shared" si="38"/>
        <v>81.162942998916904</v>
      </c>
      <c r="J64" s="55">
        <f t="shared" si="38"/>
        <v>87.36696787148594</v>
      </c>
      <c r="K64" s="55">
        <f t="shared" si="38"/>
        <v>85.499656271483033</v>
      </c>
      <c r="L64" s="55">
        <f t="shared" si="38"/>
        <v>85.104304069568613</v>
      </c>
      <c r="M64" s="55">
        <f t="shared" si="38"/>
        <v>84.891941530178386</v>
      </c>
      <c r="N64" s="55">
        <f t="shared" si="38"/>
        <v>84.519596985494715</v>
      </c>
      <c r="O64" s="55">
        <f t="shared" si="38"/>
        <v>86.558599716530665</v>
      </c>
      <c r="P64" s="55">
        <f t="shared" si="38"/>
        <v>87.977702590271235</v>
      </c>
      <c r="Q64" s="55">
        <f t="shared" si="38"/>
        <v>87.263983657951854</v>
      </c>
      <c r="R64" s="55">
        <f t="shared" ref="R64:S64" si="43">+R18/(R18+R29+R40)*100</f>
        <v>87.685051935653931</v>
      </c>
      <c r="S64" s="55">
        <f t="shared" si="43"/>
        <v>88.87545854474412</v>
      </c>
      <c r="T64" s="55">
        <f t="shared" ref="T64:U64" si="44">+T18/(T18+T29+T40)*100</f>
        <v>98.147891231964479</v>
      </c>
      <c r="U64" s="55">
        <f t="shared" si="44"/>
        <v>90.710743801652896</v>
      </c>
    </row>
    <row r="65" spans="1:21" ht="15" customHeight="1" x14ac:dyDescent="0.25">
      <c r="A65" s="49" t="s">
        <v>34</v>
      </c>
      <c r="B65" s="55">
        <f t="shared" si="38"/>
        <v>94.350329287992381</v>
      </c>
      <c r="C65" s="55">
        <f t="shared" si="38"/>
        <v>91.316202484505098</v>
      </c>
      <c r="D65" s="55">
        <f t="shared" si="38"/>
        <v>91.697015746587368</v>
      </c>
      <c r="E65" s="55">
        <f t="shared" si="38"/>
        <v>93.714315714866984</v>
      </c>
      <c r="F65" s="55">
        <f t="shared" si="38"/>
        <v>90.281484597888536</v>
      </c>
      <c r="G65" s="55">
        <f t="shared" si="38"/>
        <v>84.122802372378729</v>
      </c>
      <c r="H65" s="55">
        <f t="shared" si="38"/>
        <v>86.469845936238954</v>
      </c>
      <c r="I65" s="55">
        <f t="shared" si="38"/>
        <v>88.807890800803094</v>
      </c>
      <c r="J65" s="55">
        <f t="shared" si="38"/>
        <v>93.050069818471968</v>
      </c>
      <c r="K65" s="55">
        <f t="shared" si="38"/>
        <v>91.492962180740122</v>
      </c>
      <c r="L65" s="55">
        <f t="shared" si="38"/>
        <v>90.697338911694885</v>
      </c>
      <c r="M65" s="55">
        <f t="shared" si="38"/>
        <v>90.444653480449489</v>
      </c>
      <c r="N65" s="55">
        <f t="shared" si="38"/>
        <v>91.360910795889794</v>
      </c>
      <c r="O65" s="55">
        <f t="shared" si="38"/>
        <v>91.517559457657256</v>
      </c>
      <c r="P65" s="55">
        <f t="shared" si="38"/>
        <v>92.400576206078412</v>
      </c>
      <c r="Q65" s="55">
        <f t="shared" si="38"/>
        <v>92.42364084966394</v>
      </c>
      <c r="R65" s="55">
        <f t="shared" ref="R65:S65" si="45">+R19/(R19+R30+R41)*100</f>
        <v>93.422579335151127</v>
      </c>
      <c r="S65" s="55">
        <f t="shared" si="45"/>
        <v>93.88362770160353</v>
      </c>
      <c r="T65" s="55">
        <f t="shared" ref="T65:U65" si="46">+T19/(T19+T30+T41)*100</f>
        <v>99.155472992283507</v>
      </c>
      <c r="U65" s="55">
        <f t="shared" si="46"/>
        <v>95.549481647133533</v>
      </c>
    </row>
    <row r="66" spans="1:21" ht="15" customHeight="1" x14ac:dyDescent="0.25"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</row>
    <row r="67" spans="1:21" ht="15" customHeight="1" x14ac:dyDescent="0.25">
      <c r="A67" s="47" t="s">
        <v>35</v>
      </c>
      <c r="B67" s="53">
        <f t="shared" ref="B67:Q71" si="47">+B21/(B21+B32+B10)*100</f>
        <v>8.3711348258657896</v>
      </c>
      <c r="C67" s="53">
        <f t="shared" si="47"/>
        <v>8.7573597406093793</v>
      </c>
      <c r="D67" s="53">
        <f t="shared" si="47"/>
        <v>8.9569242834206975</v>
      </c>
      <c r="E67" s="53">
        <f t="shared" si="47"/>
        <v>8.6225275144393354</v>
      </c>
      <c r="F67" s="53">
        <f t="shared" si="47"/>
        <v>9.5954326956514837</v>
      </c>
      <c r="G67" s="53">
        <f t="shared" si="47"/>
        <v>11.054347695787165</v>
      </c>
      <c r="H67" s="53">
        <f t="shared" si="47"/>
        <v>11.093859110290309</v>
      </c>
      <c r="I67" s="53">
        <f t="shared" si="47"/>
        <v>10.853457381244901</v>
      </c>
      <c r="J67" s="53">
        <f t="shared" si="47"/>
        <v>9.2261048845395148</v>
      </c>
      <c r="K67" s="53">
        <f t="shared" si="47"/>
        <v>10.39842094020605</v>
      </c>
      <c r="L67" s="53">
        <f t="shared" si="47"/>
        <v>10.6010142429162</v>
      </c>
      <c r="M67" s="53">
        <f t="shared" si="47"/>
        <v>10.42494754260564</v>
      </c>
      <c r="N67" s="53">
        <f t="shared" si="47"/>
        <v>10.081131333830927</v>
      </c>
      <c r="O67" s="53">
        <f t="shared" si="47"/>
        <v>9.2959287262610317</v>
      </c>
      <c r="P67" s="53">
        <f t="shared" si="47"/>
        <v>7.2995591404946643</v>
      </c>
      <c r="Q67" s="53">
        <f t="shared" si="47"/>
        <v>7.5717359623194893</v>
      </c>
      <c r="R67" s="53">
        <f t="shared" ref="R67:S67" si="48">+R21/(R21+R32+R10)*100</f>
        <v>7.267036361436376</v>
      </c>
      <c r="S67" s="53">
        <f t="shared" si="48"/>
        <v>7.073903018080256</v>
      </c>
      <c r="T67" s="53">
        <f t="shared" ref="T67:U67" si="49">+T21/(T21+T32+T10)*100</f>
        <v>1.8557072506706171</v>
      </c>
      <c r="U67" s="53">
        <f t="shared" si="49"/>
        <v>5.9727623511895107</v>
      </c>
    </row>
    <row r="68" spans="1:21" ht="15" customHeight="1" x14ac:dyDescent="0.25">
      <c r="A68" s="49" t="s">
        <v>27</v>
      </c>
      <c r="B68" s="54">
        <f t="shared" si="47"/>
        <v>6.109653393591163</v>
      </c>
      <c r="C68" s="54">
        <f t="shared" si="47"/>
        <v>5.941014136332063</v>
      </c>
      <c r="D68" s="54">
        <f t="shared" si="47"/>
        <v>6.3541490381903305</v>
      </c>
      <c r="E68" s="54">
        <f t="shared" si="47"/>
        <v>6.3908935065524819</v>
      </c>
      <c r="F68" s="54">
        <f t="shared" si="47"/>
        <v>6.8499220731595516</v>
      </c>
      <c r="G68" s="54">
        <f t="shared" si="47"/>
        <v>7.4711099166890618</v>
      </c>
      <c r="H68" s="54">
        <f t="shared" si="47"/>
        <v>7.8582616549605762</v>
      </c>
      <c r="I68" s="54">
        <f t="shared" si="47"/>
        <v>8.1237532607027774</v>
      </c>
      <c r="J68" s="54">
        <f t="shared" si="47"/>
        <v>7.8599068926908791</v>
      </c>
      <c r="K68" s="54">
        <f t="shared" si="47"/>
        <v>8.7877211877490335</v>
      </c>
      <c r="L68" s="54">
        <f t="shared" si="47"/>
        <v>8.9387366416252245</v>
      </c>
      <c r="M68" s="54">
        <f t="shared" si="47"/>
        <v>8.6067087574625258</v>
      </c>
      <c r="N68" s="54">
        <f t="shared" si="47"/>
        <v>8.2249995596188068</v>
      </c>
      <c r="O68" s="54">
        <f t="shared" si="47"/>
        <v>7.545773171971569</v>
      </c>
      <c r="P68" s="54">
        <f t="shared" si="47"/>
        <v>4.5961246251697663</v>
      </c>
      <c r="Q68" s="54">
        <f t="shared" si="47"/>
        <v>5.2391789399614321</v>
      </c>
      <c r="R68" s="54">
        <f t="shared" ref="R68:S68" si="50">+R22/(R22+R33+R11)*100</f>
        <v>5.4440173184628762</v>
      </c>
      <c r="S68" s="54">
        <f t="shared" si="50"/>
        <v>5.5060631847675783</v>
      </c>
      <c r="T68" s="54">
        <f t="shared" ref="T68:U68" si="51">+T22/(T22+T33+T11)*100</f>
        <v>2.1677292367193131</v>
      </c>
      <c r="U68" s="54">
        <f t="shared" si="51"/>
        <v>5.2107910225946483</v>
      </c>
    </row>
    <row r="69" spans="1:21" ht="15" customHeight="1" x14ac:dyDescent="0.25">
      <c r="A69" s="49" t="s">
        <v>28</v>
      </c>
      <c r="B69" s="55">
        <f t="shared" si="47"/>
        <v>4.8921107295773449</v>
      </c>
      <c r="C69" s="55">
        <f t="shared" si="47"/>
        <v>4.7367962349660102</v>
      </c>
      <c r="D69" s="55">
        <f t="shared" si="47"/>
        <v>5.0988453836649485</v>
      </c>
      <c r="E69" s="55">
        <f t="shared" si="47"/>
        <v>5.2638370630047424</v>
      </c>
      <c r="F69" s="55">
        <f t="shared" si="47"/>
        <v>5.3812244897959181</v>
      </c>
      <c r="G69" s="55">
        <f t="shared" si="47"/>
        <v>5.944152005011154</v>
      </c>
      <c r="H69" s="55">
        <f t="shared" si="47"/>
        <v>6.4199051025932246</v>
      </c>
      <c r="I69" s="55">
        <f t="shared" si="47"/>
        <v>6.8378889915929397</v>
      </c>
      <c r="J69" s="55">
        <f t="shared" si="47"/>
        <v>8.5500892234604517</v>
      </c>
      <c r="K69" s="55">
        <f t="shared" si="47"/>
        <v>9.071106081072859</v>
      </c>
      <c r="L69" s="55">
        <f t="shared" si="47"/>
        <v>9.3311151343152119</v>
      </c>
      <c r="M69" s="55">
        <f t="shared" si="47"/>
        <v>9.3375253196803811</v>
      </c>
      <c r="N69" s="55">
        <f t="shared" si="47"/>
        <v>9.2242333278215192</v>
      </c>
      <c r="O69" s="55">
        <f t="shared" si="47"/>
        <v>8.4446094560165932</v>
      </c>
      <c r="P69" s="55">
        <f t="shared" si="47"/>
        <v>0.18200123915737298</v>
      </c>
      <c r="Q69" s="55">
        <f t="shared" si="47"/>
        <v>0.10108937098469027</v>
      </c>
      <c r="R69" s="55">
        <f t="shared" ref="R69:S69" si="52">+R23/(R23+R34+R12)*100</f>
        <v>0.11186597910016098</v>
      </c>
      <c r="S69" s="55">
        <f t="shared" si="52"/>
        <v>0.19775498299876224</v>
      </c>
      <c r="T69" s="55">
        <f t="shared" ref="T69:U69" si="53">+T23/(T23+T34+T12)*100</f>
        <v>0.10321346306342594</v>
      </c>
      <c r="U69" s="55">
        <f t="shared" si="53"/>
        <v>0.10563423531868374</v>
      </c>
    </row>
    <row r="70" spans="1:21" ht="15" customHeight="1" x14ac:dyDescent="0.25">
      <c r="A70" s="49" t="s">
        <v>29</v>
      </c>
      <c r="B70" s="55">
        <f t="shared" si="47"/>
        <v>5.8012675418741511</v>
      </c>
      <c r="C70" s="55">
        <f t="shared" si="47"/>
        <v>5.5780103998728405</v>
      </c>
      <c r="D70" s="55">
        <f t="shared" si="47"/>
        <v>6.2847120724934227</v>
      </c>
      <c r="E70" s="55">
        <f t="shared" si="47"/>
        <v>5.9431967541002342</v>
      </c>
      <c r="F70" s="55">
        <f t="shared" si="47"/>
        <v>6.6242172658833463</v>
      </c>
      <c r="G70" s="55">
        <f t="shared" si="47"/>
        <v>7.1535668267541288</v>
      </c>
      <c r="H70" s="55">
        <f t="shared" si="47"/>
        <v>7.698405186692538</v>
      </c>
      <c r="I70" s="55">
        <f t="shared" si="47"/>
        <v>7.6998568327714398</v>
      </c>
      <c r="J70" s="55">
        <f t="shared" si="47"/>
        <v>7.2041615579654081</v>
      </c>
      <c r="K70" s="55">
        <f t="shared" si="47"/>
        <v>8.4195910123706135</v>
      </c>
      <c r="L70" s="55">
        <f t="shared" si="47"/>
        <v>8.1999638027768444</v>
      </c>
      <c r="M70" s="55">
        <f t="shared" si="47"/>
        <v>7.7457691451906339</v>
      </c>
      <c r="N70" s="55">
        <f t="shared" si="47"/>
        <v>7.3228611878918635</v>
      </c>
      <c r="O70" s="55">
        <f t="shared" si="47"/>
        <v>6.7767669316722676</v>
      </c>
      <c r="P70" s="55">
        <f t="shared" si="47"/>
        <v>7.0216342243669683</v>
      </c>
      <c r="Q70" s="55">
        <f t="shared" si="47"/>
        <v>8.18517798093756</v>
      </c>
      <c r="R70" s="55">
        <f t="shared" ref="R70:S70" si="54">+R24/(R24+R35+R13)*100</f>
        <v>8.5015620491073118</v>
      </c>
      <c r="S70" s="55">
        <f t="shared" si="54"/>
        <v>8.6117493439803123</v>
      </c>
      <c r="T70" s="55">
        <f t="shared" ref="T70:U70" si="55">+T24/(T24+T35+T13)*100</f>
        <v>4.7489381660890642</v>
      </c>
      <c r="U70" s="55">
        <f t="shared" si="55"/>
        <v>8.5401726024067095</v>
      </c>
    </row>
    <row r="71" spans="1:21" ht="15" customHeight="1" x14ac:dyDescent="0.25">
      <c r="A71" s="49" t="s">
        <v>30</v>
      </c>
      <c r="B71" s="55">
        <f t="shared" si="47"/>
        <v>7.7556456282570938</v>
      </c>
      <c r="C71" s="55">
        <f t="shared" si="47"/>
        <v>7.5891979413635564</v>
      </c>
      <c r="D71" s="55">
        <f t="shared" si="47"/>
        <v>7.7853311135775067</v>
      </c>
      <c r="E71" s="55">
        <f t="shared" si="47"/>
        <v>8.1097859436744155</v>
      </c>
      <c r="F71" s="55">
        <f t="shared" si="47"/>
        <v>8.6717633018633826</v>
      </c>
      <c r="G71" s="55">
        <f t="shared" si="47"/>
        <v>9.4455608004470708</v>
      </c>
      <c r="H71" s="55">
        <f t="shared" si="47"/>
        <v>9.6392886169144703</v>
      </c>
      <c r="I71" s="55">
        <f t="shared" si="47"/>
        <v>9.9697086258294068</v>
      </c>
      <c r="J71" s="55">
        <f t="shared" si="47"/>
        <v>7.8213200805409748</v>
      </c>
      <c r="K71" s="55">
        <f t="shared" si="47"/>
        <v>8.858695652173914</v>
      </c>
      <c r="L71" s="55">
        <f t="shared" si="47"/>
        <v>9.2636025552978367</v>
      </c>
      <c r="M71" s="55">
        <f t="shared" si="47"/>
        <v>8.6984570014218754</v>
      </c>
      <c r="N71" s="55">
        <f t="shared" si="47"/>
        <v>8.0681634630915848</v>
      </c>
      <c r="O71" s="55">
        <f t="shared" si="47"/>
        <v>7.3550580590323946</v>
      </c>
      <c r="P71" s="55">
        <f t="shared" si="47"/>
        <v>6.8650235885160811</v>
      </c>
      <c r="Q71" s="55">
        <f t="shared" si="47"/>
        <v>7.4415514305884303</v>
      </c>
      <c r="R71" s="55">
        <f t="shared" ref="R71:S71" si="56">+R25/(R25+R36+R14)*100</f>
        <v>7.4442058335825152</v>
      </c>
      <c r="S71" s="55">
        <f t="shared" si="56"/>
        <v>7.1675827079589904</v>
      </c>
      <c r="T71" s="55">
        <f t="shared" ref="T71:U71" si="57">+T25/(T25+T36+T14)*100</f>
        <v>1.7159136080561812</v>
      </c>
      <c r="U71" s="55">
        <f t="shared" si="57"/>
        <v>7.1126618801583579</v>
      </c>
    </row>
    <row r="72" spans="1:21" ht="15" customHeight="1" x14ac:dyDescent="0.25"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</row>
    <row r="73" spans="1:21" ht="15" customHeight="1" x14ac:dyDescent="0.25">
      <c r="A73" s="49" t="s">
        <v>31</v>
      </c>
      <c r="B73" s="54">
        <f t="shared" ref="B73:Q76" si="58">+B27/(B27+B38+B16)*100</f>
        <v>10.874797871946477</v>
      </c>
      <c r="C73" s="54">
        <f t="shared" si="58"/>
        <v>11.803403844045302</v>
      </c>
      <c r="D73" s="54">
        <f t="shared" si="58"/>
        <v>11.762273818016734</v>
      </c>
      <c r="E73" s="54">
        <f t="shared" si="58"/>
        <v>11.00977225069426</v>
      </c>
      <c r="F73" s="54">
        <f t="shared" si="58"/>
        <v>12.572221416885835</v>
      </c>
      <c r="G73" s="54">
        <f t="shared" si="58"/>
        <v>14.94242818103046</v>
      </c>
      <c r="H73" s="54">
        <f t="shared" si="58"/>
        <v>14.670446790405339</v>
      </c>
      <c r="I73" s="54">
        <f t="shared" si="58"/>
        <v>13.839935870263192</v>
      </c>
      <c r="J73" s="54">
        <f t="shared" si="58"/>
        <v>10.679842987747525</v>
      </c>
      <c r="K73" s="54">
        <f t="shared" si="58"/>
        <v>12.019169355403641</v>
      </c>
      <c r="L73" s="54">
        <f t="shared" si="58"/>
        <v>12.225867440022837</v>
      </c>
      <c r="M73" s="54">
        <f t="shared" si="58"/>
        <v>12.217836542126529</v>
      </c>
      <c r="N73" s="54">
        <f t="shared" si="58"/>
        <v>11.948000177171458</v>
      </c>
      <c r="O73" s="54">
        <f t="shared" si="58"/>
        <v>11.079949636592561</v>
      </c>
      <c r="P73" s="54">
        <f t="shared" si="58"/>
        <v>10.088408826086152</v>
      </c>
      <c r="Q73" s="54">
        <f t="shared" si="58"/>
        <v>10.027808128602043</v>
      </c>
      <c r="R73" s="54">
        <f t="shared" ref="R73:S73" si="59">+R27/(R27+R38+R16)*100</f>
        <v>9.2205826712069623</v>
      </c>
      <c r="S73" s="54">
        <f t="shared" si="59"/>
        <v>8.7292636701841406</v>
      </c>
      <c r="T73" s="54">
        <f t="shared" ref="T73:U73" si="60">+T27/(T27+T38+T16)*100</f>
        <v>1.5239887111947319</v>
      </c>
      <c r="U73" s="54">
        <f t="shared" si="60"/>
        <v>6.7834538575952621</v>
      </c>
    </row>
    <row r="74" spans="1:21" ht="15" customHeight="1" x14ac:dyDescent="0.25">
      <c r="A74" s="49" t="s">
        <v>32</v>
      </c>
      <c r="B74" s="55">
        <f t="shared" si="58"/>
        <v>12.568704814468493</v>
      </c>
      <c r="C74" s="55">
        <f t="shared" si="58"/>
        <v>12.958359585314163</v>
      </c>
      <c r="D74" s="55">
        <f t="shared" si="58"/>
        <v>13.289349670122528</v>
      </c>
      <c r="E74" s="55">
        <f t="shared" si="58"/>
        <v>12.968637036527008</v>
      </c>
      <c r="F74" s="55">
        <f t="shared" si="58"/>
        <v>14.31364552346224</v>
      </c>
      <c r="G74" s="55">
        <f t="shared" si="58"/>
        <v>14.923920943427191</v>
      </c>
      <c r="H74" s="55">
        <f t="shared" si="58"/>
        <v>15.942319956539198</v>
      </c>
      <c r="I74" s="55">
        <f t="shared" si="58"/>
        <v>16.289042196285973</v>
      </c>
      <c r="J74" s="55">
        <f t="shared" si="58"/>
        <v>14.067724265490503</v>
      </c>
      <c r="K74" s="55">
        <f t="shared" si="58"/>
        <v>15.304882986476636</v>
      </c>
      <c r="L74" s="55">
        <f t="shared" si="58"/>
        <v>15.002272890398832</v>
      </c>
      <c r="M74" s="55">
        <f t="shared" si="58"/>
        <v>15.109030271934326</v>
      </c>
      <c r="N74" s="55">
        <f t="shared" si="58"/>
        <v>14.606519851606285</v>
      </c>
      <c r="O74" s="55">
        <f t="shared" si="58"/>
        <v>13.472513471186263</v>
      </c>
      <c r="P74" s="55">
        <f t="shared" si="58"/>
        <v>12.476821553228621</v>
      </c>
      <c r="Q74" s="55">
        <f t="shared" si="58"/>
        <v>11.929615682799867</v>
      </c>
      <c r="R74" s="55">
        <f t="shared" ref="R74:S74" si="61">+R28/(R28+R39+R17)*100</f>
        <v>10.878313902833673</v>
      </c>
      <c r="S74" s="55">
        <f t="shared" si="61"/>
        <v>10.658362506445222</v>
      </c>
      <c r="T74" s="55">
        <f t="shared" ref="T74:U74" si="62">+T28/(T28+T39+T17)*100</f>
        <v>2.1488365961373672</v>
      </c>
      <c r="U74" s="55">
        <f t="shared" si="62"/>
        <v>8.2211113602490204</v>
      </c>
    </row>
    <row r="75" spans="1:21" ht="15" customHeight="1" x14ac:dyDescent="0.25">
      <c r="A75" s="49" t="s">
        <v>33</v>
      </c>
      <c r="B75" s="55">
        <f t="shared" si="58"/>
        <v>13.813980413912876</v>
      </c>
      <c r="C75" s="55">
        <f t="shared" si="58"/>
        <v>13.540647009669332</v>
      </c>
      <c r="D75" s="55">
        <f t="shared" si="58"/>
        <v>13.446406294981289</v>
      </c>
      <c r="E75" s="55">
        <f t="shared" si="58"/>
        <v>13.390126170904223</v>
      </c>
      <c r="F75" s="55">
        <f t="shared" si="58"/>
        <v>13.599785407725321</v>
      </c>
      <c r="G75" s="55">
        <f t="shared" si="58"/>
        <v>14.296896699744968</v>
      </c>
      <c r="H75" s="55">
        <f t="shared" si="58"/>
        <v>14.595198213288665</v>
      </c>
      <c r="I75" s="55">
        <f t="shared" si="58"/>
        <v>14.619279111357397</v>
      </c>
      <c r="J75" s="55">
        <f t="shared" si="58"/>
        <v>11.01531124497992</v>
      </c>
      <c r="K75" s="55">
        <f t="shared" si="58"/>
        <v>12.396725204674707</v>
      </c>
      <c r="L75" s="55">
        <f t="shared" si="58"/>
        <v>12.716791245297768</v>
      </c>
      <c r="M75" s="55">
        <f t="shared" si="58"/>
        <v>12.773291065992401</v>
      </c>
      <c r="N75" s="55">
        <f t="shared" si="58"/>
        <v>13.300559142108535</v>
      </c>
      <c r="O75" s="55">
        <f t="shared" si="58"/>
        <v>11.735080018164053</v>
      </c>
      <c r="P75" s="55">
        <f t="shared" si="58"/>
        <v>10.594042930833657</v>
      </c>
      <c r="Q75" s="55">
        <f t="shared" si="58"/>
        <v>11.059254110337196</v>
      </c>
      <c r="R75" s="55">
        <f t="shared" ref="R75:S75" si="63">+R29/(R29+R40+R18)*100</f>
        <v>10.57806021401194</v>
      </c>
      <c r="S75" s="55">
        <f t="shared" si="63"/>
        <v>9.6487652672560404</v>
      </c>
      <c r="T75" s="55">
        <f t="shared" ref="T75:U75" si="64">+T29/(T29+T40+T18)*100</f>
        <v>1.6342952275249722</v>
      </c>
      <c r="U75" s="55">
        <f t="shared" si="64"/>
        <v>7.9100826446280994</v>
      </c>
    </row>
    <row r="76" spans="1:21" ht="15" customHeight="1" x14ac:dyDescent="0.25">
      <c r="A76" s="49" t="s">
        <v>34</v>
      </c>
      <c r="B76" s="55">
        <f t="shared" si="58"/>
        <v>5.4591392950337578</v>
      </c>
      <c r="C76" s="55">
        <f t="shared" si="58"/>
        <v>8.5268534035591728</v>
      </c>
      <c r="D76" s="55">
        <f t="shared" si="58"/>
        <v>8.1824612885476995</v>
      </c>
      <c r="E76" s="55">
        <f t="shared" si="58"/>
        <v>6.154431742115003</v>
      </c>
      <c r="F76" s="55">
        <f t="shared" si="58"/>
        <v>9.5554883580284251</v>
      </c>
      <c r="G76" s="55">
        <f t="shared" si="58"/>
        <v>15.640224528701546</v>
      </c>
      <c r="H76" s="55">
        <f t="shared" si="58"/>
        <v>13.261131834759334</v>
      </c>
      <c r="I76" s="55">
        <f t="shared" si="58"/>
        <v>10.212496462883863</v>
      </c>
      <c r="J76" s="55">
        <f t="shared" si="58"/>
        <v>6.5243699714076726</v>
      </c>
      <c r="K76" s="55">
        <f t="shared" si="58"/>
        <v>7.8970497566606763</v>
      </c>
      <c r="L76" s="55">
        <f t="shared" si="58"/>
        <v>8.6547667449211119</v>
      </c>
      <c r="M76" s="55">
        <f t="shared" si="58"/>
        <v>8.7913764173488591</v>
      </c>
      <c r="N76" s="55">
        <f t="shared" si="58"/>
        <v>7.9562564387035417</v>
      </c>
      <c r="O76" s="55">
        <f t="shared" si="58"/>
        <v>7.9142587241609244</v>
      </c>
      <c r="P76" s="55">
        <f t="shared" si="58"/>
        <v>7.0994802847135912</v>
      </c>
      <c r="Q76" s="55">
        <f t="shared" si="58"/>
        <v>7.0488641842261988</v>
      </c>
      <c r="R76" s="55">
        <f t="shared" ref="R76:S76" si="65">+R30/(R30+R41+R19)*100</f>
        <v>6.1002494633636948</v>
      </c>
      <c r="S76" s="55">
        <f t="shared" si="65"/>
        <v>5.7140367185684404</v>
      </c>
      <c r="T76" s="55">
        <f t="shared" ref="T76:U76" si="66">+T30/(T30+T41+T19)*100</f>
        <v>0.73306659045441558</v>
      </c>
      <c r="U76" s="55">
        <f t="shared" si="66"/>
        <v>4.102649052332243</v>
      </c>
    </row>
    <row r="77" spans="1:21" ht="15" customHeight="1" x14ac:dyDescent="0.25"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</row>
    <row r="78" spans="1:21" ht="15" customHeight="1" x14ac:dyDescent="0.25">
      <c r="A78" s="47" t="s">
        <v>36</v>
      </c>
      <c r="B78" s="53">
        <f t="shared" ref="B78:Q82" si="67">+B32/(B32+B21+B10)*100</f>
        <v>6.7023364349108094</v>
      </c>
      <c r="C78" s="53">
        <f t="shared" si="67"/>
        <v>6.2260771850967451</v>
      </c>
      <c r="D78" s="53">
        <f t="shared" si="67"/>
        <v>6.0030159439260729</v>
      </c>
      <c r="E78" s="53">
        <f t="shared" si="67"/>
        <v>6.1510687944108575</v>
      </c>
      <c r="F78" s="53">
        <f t="shared" si="67"/>
        <v>6.3493956031945702</v>
      </c>
      <c r="G78" s="53">
        <f t="shared" si="67"/>
        <v>6.5825804466572633</v>
      </c>
      <c r="H78" s="53">
        <f t="shared" si="67"/>
        <v>6.9242328139725196</v>
      </c>
      <c r="I78" s="53">
        <f t="shared" si="67"/>
        <v>6.6439922476736006</v>
      </c>
      <c r="J78" s="53">
        <f t="shared" si="67"/>
        <v>2.5378623709398456</v>
      </c>
      <c r="K78" s="53">
        <f t="shared" si="67"/>
        <v>3.5843096337435707</v>
      </c>
      <c r="L78" s="53">
        <f t="shared" si="67"/>
        <v>3.5195149709618576</v>
      </c>
      <c r="M78" s="53">
        <f t="shared" si="67"/>
        <v>3.5344768760981937</v>
      </c>
      <c r="N78" s="53">
        <f t="shared" si="67"/>
        <v>3.3572119440162882</v>
      </c>
      <c r="O78" s="53">
        <f t="shared" si="67"/>
        <v>2.4998930803877917</v>
      </c>
      <c r="P78" s="53">
        <f t="shared" si="67"/>
        <v>2.209077108307596</v>
      </c>
      <c r="Q78" s="53">
        <f t="shared" si="67"/>
        <v>2.22117655658244</v>
      </c>
      <c r="R78" s="53">
        <f t="shared" ref="R78:S78" si="68">+R32/(R32+R21+R10)*100</f>
        <v>2.4450994134957615</v>
      </c>
      <c r="S78" s="53">
        <f t="shared" si="68"/>
        <v>2.263275660738552</v>
      </c>
      <c r="T78" s="53">
        <f t="shared" ref="T78:U78" si="69">+T32/(T32+T21+T10)*100</f>
        <v>0.56896789490775956</v>
      </c>
      <c r="U78" s="53">
        <f t="shared" si="69"/>
        <v>2.2379193258324839</v>
      </c>
    </row>
    <row r="79" spans="1:21" ht="15" customHeight="1" x14ac:dyDescent="0.25">
      <c r="A79" s="49"/>
      <c r="B79" s="54">
        <f t="shared" si="67"/>
        <v>8.7703388759635175</v>
      </c>
      <c r="C79" s="54">
        <f t="shared" si="67"/>
        <v>8.2914374753599791</v>
      </c>
      <c r="D79" s="54">
        <f t="shared" si="67"/>
        <v>8.0329440965758447</v>
      </c>
      <c r="E79" s="54">
        <f t="shared" si="67"/>
        <v>8.2569223957525235</v>
      </c>
      <c r="F79" s="54">
        <f t="shared" si="67"/>
        <v>8.4317605354032334</v>
      </c>
      <c r="G79" s="54">
        <f t="shared" si="67"/>
        <v>8.5810266057511431</v>
      </c>
      <c r="H79" s="54">
        <f t="shared" si="67"/>
        <v>8.8327318320572861</v>
      </c>
      <c r="I79" s="54">
        <f t="shared" si="67"/>
        <v>8.6980205616081019</v>
      </c>
      <c r="J79" s="54">
        <f t="shared" si="67"/>
        <v>3.2328272014771455</v>
      </c>
      <c r="K79" s="54">
        <f t="shared" si="67"/>
        <v>4.887527488502946</v>
      </c>
      <c r="L79" s="54">
        <f t="shared" si="67"/>
        <v>4.7123055761295101</v>
      </c>
      <c r="M79" s="54">
        <f t="shared" si="67"/>
        <v>4.6810977966756857</v>
      </c>
      <c r="N79" s="54">
        <f t="shared" si="67"/>
        <v>4.4016100336451229</v>
      </c>
      <c r="O79" s="54">
        <f t="shared" si="67"/>
        <v>3.1914134612812028</v>
      </c>
      <c r="P79" s="54">
        <f t="shared" si="67"/>
        <v>2.8516232558348014</v>
      </c>
      <c r="Q79" s="54">
        <f t="shared" si="67"/>
        <v>2.7839261776350659</v>
      </c>
      <c r="R79" s="54">
        <f t="shared" ref="R79:S79" si="70">+R33/(R33+R22+R11)*100</f>
        <v>3.2355160893110129</v>
      </c>
      <c r="S79" s="54">
        <f t="shared" si="70"/>
        <v>3.0595149452185937</v>
      </c>
      <c r="T79" s="54">
        <f t="shared" ref="T79:U79" si="71">+T33/(T33+T22+T11)*100</f>
        <v>0.8822856550884659</v>
      </c>
      <c r="U79" s="54">
        <f t="shared" si="71"/>
        <v>3.1171546360590772</v>
      </c>
    </row>
    <row r="80" spans="1:21" ht="15" customHeight="1" x14ac:dyDescent="0.25">
      <c r="A80" s="49" t="s">
        <v>28</v>
      </c>
      <c r="B80" s="55">
        <f t="shared" si="67"/>
        <v>12.806816736614524</v>
      </c>
      <c r="C80" s="55">
        <f t="shared" si="67"/>
        <v>12.245075823601185</v>
      </c>
      <c r="D80" s="55">
        <f t="shared" si="67"/>
        <v>11.933875846789656</v>
      </c>
      <c r="E80" s="55">
        <f t="shared" si="67"/>
        <v>12.211671846267999</v>
      </c>
      <c r="F80" s="55">
        <f t="shared" si="67"/>
        <v>12.296054421768709</v>
      </c>
      <c r="G80" s="55">
        <f t="shared" si="67"/>
        <v>12.347659812960867</v>
      </c>
      <c r="H80" s="55">
        <f t="shared" si="67"/>
        <v>12.578683112719864</v>
      </c>
      <c r="I80" s="55">
        <f t="shared" si="67"/>
        <v>12.95611602623355</v>
      </c>
      <c r="J80" s="55">
        <f t="shared" si="67"/>
        <v>4.9267894917217179</v>
      </c>
      <c r="K80" s="55">
        <f t="shared" si="67"/>
        <v>7.1325131125795584</v>
      </c>
      <c r="L80" s="55">
        <f t="shared" si="67"/>
        <v>6.9665312912854134</v>
      </c>
      <c r="M80" s="55">
        <f t="shared" si="67"/>
        <v>7.1777410495706535</v>
      </c>
      <c r="N80" s="55">
        <f t="shared" si="67"/>
        <v>6.8151464658670298</v>
      </c>
      <c r="O80" s="55">
        <f t="shared" si="67"/>
        <v>4.8342700585079825</v>
      </c>
      <c r="P80" s="55">
        <f t="shared" si="67"/>
        <v>4.1150351094589013</v>
      </c>
      <c r="Q80" s="55">
        <f t="shared" si="67"/>
        <v>1.239674917864886</v>
      </c>
      <c r="R80" s="55">
        <f t="shared" ref="R80:S80" si="72">+R34/(R34+R23+R12)*100</f>
        <v>1.0627268014515292</v>
      </c>
      <c r="S80" s="55">
        <f t="shared" si="72"/>
        <v>0.81947388638336016</v>
      </c>
      <c r="T80" s="55">
        <f t="shared" ref="T80:U80" si="73">+T34/(T34+T23+T12)*100</f>
        <v>0.3813863330270495</v>
      </c>
      <c r="U80" s="55">
        <f t="shared" si="73"/>
        <v>0.74435286747816687</v>
      </c>
    </row>
    <row r="81" spans="1:21" ht="15" customHeight="1" x14ac:dyDescent="0.25">
      <c r="A81" s="49" t="s">
        <v>29</v>
      </c>
      <c r="B81" s="55">
        <f t="shared" si="67"/>
        <v>7.3913535536441826</v>
      </c>
      <c r="C81" s="55">
        <f t="shared" si="67"/>
        <v>6.8938895070278612</v>
      </c>
      <c r="D81" s="55">
        <f t="shared" si="67"/>
        <v>6.7278573516515641</v>
      </c>
      <c r="E81" s="55">
        <f t="shared" si="67"/>
        <v>6.7203840219441107</v>
      </c>
      <c r="F81" s="55">
        <f t="shared" si="67"/>
        <v>6.8352916344191943</v>
      </c>
      <c r="G81" s="55">
        <f t="shared" si="67"/>
        <v>7.1500527117254311</v>
      </c>
      <c r="H81" s="55">
        <f t="shared" si="67"/>
        <v>7.1979556102408786</v>
      </c>
      <c r="I81" s="55">
        <f t="shared" si="67"/>
        <v>6.799288782154898</v>
      </c>
      <c r="J81" s="55">
        <f t="shared" si="67"/>
        <v>2.6866808718321091</v>
      </c>
      <c r="K81" s="55">
        <f t="shared" si="67"/>
        <v>4.493814693259278</v>
      </c>
      <c r="L81" s="55">
        <f t="shared" si="67"/>
        <v>4.0566745093983503</v>
      </c>
      <c r="M81" s="55">
        <f t="shared" si="67"/>
        <v>3.803515568760389</v>
      </c>
      <c r="N81" s="55">
        <f t="shared" si="67"/>
        <v>3.6877233196251602</v>
      </c>
      <c r="O81" s="55">
        <f t="shared" si="67"/>
        <v>2.708794361117941</v>
      </c>
      <c r="P81" s="55">
        <f t="shared" si="67"/>
        <v>2.5470368161362034</v>
      </c>
      <c r="Q81" s="55">
        <f t="shared" si="67"/>
        <v>4.8952862607793559</v>
      </c>
      <c r="R81" s="55">
        <f t="shared" ref="R81:S81" si="74">+R35/(R35+R24+R13)*100</f>
        <v>6.0185940303376286</v>
      </c>
      <c r="S81" s="55">
        <f t="shared" si="74"/>
        <v>5.9073160319911615</v>
      </c>
      <c r="T81" s="55">
        <f t="shared" ref="T81:U81" si="75">+T35/(T35+T24+T13)*100</f>
        <v>1.8018604893556036</v>
      </c>
      <c r="U81" s="55">
        <f t="shared" si="75"/>
        <v>5.3190713504315061</v>
      </c>
    </row>
    <row r="82" spans="1:21" ht="15" customHeight="1" x14ac:dyDescent="0.25">
      <c r="A82" s="49" t="s">
        <v>30</v>
      </c>
      <c r="B82" s="55">
        <f t="shared" si="67"/>
        <v>5.7707006369426752</v>
      </c>
      <c r="C82" s="55">
        <f t="shared" si="67"/>
        <v>5.5178395882727109</v>
      </c>
      <c r="D82" s="55">
        <f t="shared" si="67"/>
        <v>5.0892526822049575</v>
      </c>
      <c r="E82" s="55">
        <f t="shared" si="67"/>
        <v>5.4713895156572709</v>
      </c>
      <c r="F82" s="55">
        <f t="shared" si="67"/>
        <v>5.8453758079190843</v>
      </c>
      <c r="G82" s="55">
        <f t="shared" si="67"/>
        <v>5.9581703387512928</v>
      </c>
      <c r="H82" s="55">
        <f t="shared" si="67"/>
        <v>6.2664340010517767</v>
      </c>
      <c r="I82" s="55">
        <f t="shared" si="67"/>
        <v>6.0234157130493315</v>
      </c>
      <c r="J82" s="55">
        <f t="shared" si="67"/>
        <v>2.0984881108951456</v>
      </c>
      <c r="K82" s="55">
        <f t="shared" si="67"/>
        <v>3.0362318840579707</v>
      </c>
      <c r="L82" s="55">
        <f t="shared" si="67"/>
        <v>2.9816127402070673</v>
      </c>
      <c r="M82" s="55">
        <f t="shared" si="67"/>
        <v>2.9187950918953076</v>
      </c>
      <c r="N82" s="55">
        <f t="shared" si="67"/>
        <v>2.5601679857858182</v>
      </c>
      <c r="O82" s="55">
        <f t="shared" si="67"/>
        <v>1.916564989101079</v>
      </c>
      <c r="P82" s="55">
        <f t="shared" si="67"/>
        <v>1.8021904616112558</v>
      </c>
      <c r="Q82" s="55">
        <f t="shared" si="67"/>
        <v>2.1372312888445939</v>
      </c>
      <c r="R82" s="55">
        <f t="shared" ref="R82:S82" si="76">+R36/(R36+R25+R14)*100</f>
        <v>2.385353521624487</v>
      </c>
      <c r="S82" s="55">
        <f t="shared" si="76"/>
        <v>2.1430081386745585</v>
      </c>
      <c r="T82" s="55">
        <f t="shared" ref="T82:U82" si="77">+T36/(T36+T25+T14)*100</f>
        <v>0.47436067311514513</v>
      </c>
      <c r="U82" s="55">
        <f t="shared" si="77"/>
        <v>3.2785345232503524</v>
      </c>
    </row>
    <row r="83" spans="1:21" ht="15" customHeight="1" x14ac:dyDescent="0.25"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</row>
    <row r="84" spans="1:21" ht="15" customHeight="1" x14ac:dyDescent="0.25">
      <c r="A84" s="49" t="s">
        <v>31</v>
      </c>
      <c r="B84" s="54">
        <f t="shared" ref="B84:Q87" si="78">+B38/(B38+B27+B16)*100</f>
        <v>4.4128720081962154</v>
      </c>
      <c r="C84" s="54">
        <f t="shared" si="78"/>
        <v>3.9922680517033431</v>
      </c>
      <c r="D84" s="54">
        <f t="shared" si="78"/>
        <v>3.815098255399183</v>
      </c>
      <c r="E84" s="54">
        <f t="shared" si="78"/>
        <v>3.8983750698307063</v>
      </c>
      <c r="F84" s="54">
        <f t="shared" si="78"/>
        <v>4.0916150676137422</v>
      </c>
      <c r="G84" s="54">
        <f t="shared" si="78"/>
        <v>4.4141171765646874</v>
      </c>
      <c r="H84" s="54">
        <f t="shared" si="78"/>
        <v>4.8146026236193142</v>
      </c>
      <c r="I84" s="54">
        <f t="shared" si="78"/>
        <v>4.3967481858587218</v>
      </c>
      <c r="J84" s="54">
        <f t="shared" si="78"/>
        <v>1.7983671729015913</v>
      </c>
      <c r="K84" s="54">
        <f t="shared" si="78"/>
        <v>2.2729614016870023</v>
      </c>
      <c r="L84" s="54">
        <f t="shared" si="78"/>
        <v>2.3535787718695831</v>
      </c>
      <c r="M84" s="54">
        <f t="shared" si="78"/>
        <v>2.4038420816357644</v>
      </c>
      <c r="N84" s="54">
        <f t="shared" si="78"/>
        <v>2.3067723789697481</v>
      </c>
      <c r="O84" s="54">
        <f t="shared" si="78"/>
        <v>1.7949918409461776</v>
      </c>
      <c r="P84" s="54">
        <f t="shared" si="78"/>
        <v>1.546229677992121</v>
      </c>
      <c r="Q84" s="54">
        <f t="shared" si="78"/>
        <v>1.6286278353271091</v>
      </c>
      <c r="R84" s="54">
        <f t="shared" ref="R84:S84" si="79">+R38/(R38+R27+R16)*100</f>
        <v>1.5980892924706773</v>
      </c>
      <c r="S84" s="54">
        <f t="shared" si="79"/>
        <v>1.4225882683263529</v>
      </c>
      <c r="T84" s="54">
        <f t="shared" ref="T84:U84" si="80">+T38/(T38+T27+T16)*100</f>
        <v>0.23587178487024757</v>
      </c>
      <c r="U84" s="54">
        <f t="shared" si="80"/>
        <v>1.3024660201980498</v>
      </c>
    </row>
    <row r="85" spans="1:21" ht="15" customHeight="1" x14ac:dyDescent="0.25">
      <c r="A85" s="49" t="s">
        <v>32</v>
      </c>
      <c r="B85" s="55">
        <f t="shared" si="78"/>
        <v>7.1350377448856248</v>
      </c>
      <c r="C85" s="55">
        <f t="shared" si="78"/>
        <v>6.5994615957385871</v>
      </c>
      <c r="D85" s="55">
        <f t="shared" si="78"/>
        <v>6.2941081814211168</v>
      </c>
      <c r="E85" s="55">
        <f t="shared" si="78"/>
        <v>6.6811259912096492</v>
      </c>
      <c r="F85" s="55">
        <f t="shared" si="78"/>
        <v>7.1442280011515216</v>
      </c>
      <c r="G85" s="55">
        <f t="shared" si="78"/>
        <v>7.5211591212810349</v>
      </c>
      <c r="H85" s="55">
        <f t="shared" si="78"/>
        <v>8.3425845005550698</v>
      </c>
      <c r="I85" s="55">
        <f t="shared" si="78"/>
        <v>7.5603647876010012</v>
      </c>
      <c r="J85" s="55">
        <f t="shared" si="78"/>
        <v>3.1929525029048396</v>
      </c>
      <c r="K85" s="55">
        <f t="shared" si="78"/>
        <v>3.8962090626192984</v>
      </c>
      <c r="L85" s="55">
        <f t="shared" si="78"/>
        <v>4.0804363949565756</v>
      </c>
      <c r="M85" s="55">
        <f t="shared" si="78"/>
        <v>4.129040533606978</v>
      </c>
      <c r="N85" s="55">
        <f t="shared" si="78"/>
        <v>4.047938537637803</v>
      </c>
      <c r="O85" s="55">
        <f t="shared" si="78"/>
        <v>3.0525840787832137</v>
      </c>
      <c r="P85" s="55">
        <f t="shared" si="78"/>
        <v>2.6723385689354275</v>
      </c>
      <c r="Q85" s="55">
        <f t="shared" si="78"/>
        <v>2.6567172444345997</v>
      </c>
      <c r="R85" s="55">
        <f t="shared" ref="R85:S85" si="81">+R39/(R39+R28+R17)*100</f>
        <v>2.5321882476593509</v>
      </c>
      <c r="S85" s="55">
        <f t="shared" si="81"/>
        <v>2.3243507286493528</v>
      </c>
      <c r="T85" s="55">
        <f t="shared" ref="T85:U85" si="82">+T39/(T39+T28+T17)*100</f>
        <v>0.3678070001977457</v>
      </c>
      <c r="U85" s="55">
        <f t="shared" si="82"/>
        <v>2.1380429191342309</v>
      </c>
    </row>
    <row r="86" spans="1:21" ht="15" customHeight="1" x14ac:dyDescent="0.25">
      <c r="A86" s="49" t="s">
        <v>33</v>
      </c>
      <c r="B86" s="55">
        <f t="shared" si="78"/>
        <v>5.2221525399199189</v>
      </c>
      <c r="C86" s="55">
        <f t="shared" si="78"/>
        <v>4.7176793601527995</v>
      </c>
      <c r="D86" s="55">
        <f t="shared" si="78"/>
        <v>4.6108818731407739</v>
      </c>
      <c r="E86" s="55">
        <f t="shared" si="78"/>
        <v>4.4303192506212961</v>
      </c>
      <c r="F86" s="55">
        <f t="shared" si="78"/>
        <v>4.6320230198985559</v>
      </c>
      <c r="G86" s="55">
        <f t="shared" si="78"/>
        <v>5.0513849960861545</v>
      </c>
      <c r="H86" s="55">
        <f t="shared" si="78"/>
        <v>5.1752590111049077</v>
      </c>
      <c r="I86" s="55">
        <f t="shared" si="78"/>
        <v>4.2177778897257001</v>
      </c>
      <c r="J86" s="55">
        <f t="shared" si="78"/>
        <v>1.6177208835341363</v>
      </c>
      <c r="K86" s="55">
        <f t="shared" si="78"/>
        <v>2.1036185238422602</v>
      </c>
      <c r="L86" s="55">
        <f t="shared" si="78"/>
        <v>2.1789046851336167</v>
      </c>
      <c r="M86" s="55">
        <f t="shared" si="78"/>
        <v>2.3347674038292197</v>
      </c>
      <c r="N86" s="55">
        <f t="shared" si="78"/>
        <v>2.1798438723967482</v>
      </c>
      <c r="O86" s="55">
        <f t="shared" si="78"/>
        <v>1.7063202653052798</v>
      </c>
      <c r="P86" s="55">
        <f t="shared" si="78"/>
        <v>1.4282544788951135</v>
      </c>
      <c r="Q86" s="55">
        <f t="shared" si="78"/>
        <v>1.6767622317109501</v>
      </c>
      <c r="R86" s="55">
        <f t="shared" ref="R86:S86" si="83">+R40/(R40+R29+R18)*100</f>
        <v>1.7368878503341265</v>
      </c>
      <c r="S86" s="55">
        <f t="shared" si="83"/>
        <v>1.4757761879998312</v>
      </c>
      <c r="T86" s="55">
        <f t="shared" ref="T86:U86" si="84">+T40/(T40+T29+T18)*100</f>
        <v>0.21781354051054383</v>
      </c>
      <c r="U86" s="55">
        <f t="shared" si="84"/>
        <v>1.3791735537190084</v>
      </c>
    </row>
    <row r="87" spans="1:21" ht="15" customHeight="1" thickBot="1" x14ac:dyDescent="0.3">
      <c r="A87" s="50" t="s">
        <v>34</v>
      </c>
      <c r="B87" s="57">
        <f t="shared" si="78"/>
        <v>0.19053141697386405</v>
      </c>
      <c r="C87" s="57">
        <f t="shared" si="78"/>
        <v>0.15694411193573271</v>
      </c>
      <c r="D87" s="57">
        <f t="shared" si="78"/>
        <v>0.12052296486493569</v>
      </c>
      <c r="E87" s="57">
        <f t="shared" si="78"/>
        <v>0.13125254301802097</v>
      </c>
      <c r="F87" s="57">
        <f t="shared" si="78"/>
        <v>0.16302704408303861</v>
      </c>
      <c r="G87" s="57">
        <f t="shared" si="78"/>
        <v>0.23697309891972043</v>
      </c>
      <c r="H87" s="57">
        <f t="shared" si="78"/>
        <v>0.26902222900170569</v>
      </c>
      <c r="I87" s="57">
        <f t="shared" si="78"/>
        <v>0.97961273631304491</v>
      </c>
      <c r="J87" s="57">
        <f t="shared" si="78"/>
        <v>0.42556021012035378</v>
      </c>
      <c r="K87" s="57">
        <f t="shared" si="78"/>
        <v>0.60998806259920502</v>
      </c>
      <c r="L87" s="57">
        <f t="shared" si="78"/>
        <v>0.64789434338400209</v>
      </c>
      <c r="M87" s="57">
        <f t="shared" si="78"/>
        <v>0.76397010220165762</v>
      </c>
      <c r="N87" s="57">
        <f t="shared" si="78"/>
        <v>0.68283276540666193</v>
      </c>
      <c r="O87" s="57">
        <f t="shared" si="78"/>
        <v>0.56818181818181823</v>
      </c>
      <c r="P87" s="57">
        <f t="shared" si="78"/>
        <v>0.49994350920799913</v>
      </c>
      <c r="Q87" s="57">
        <f t="shared" si="78"/>
        <v>0.52749496610986646</v>
      </c>
      <c r="R87" s="57">
        <f t="shared" ref="R87:S87" si="85">+R41/(R41+R30+R19)*100</f>
        <v>0.47717120148517728</v>
      </c>
      <c r="S87" s="57">
        <f t="shared" si="85"/>
        <v>0.40233557982802692</v>
      </c>
      <c r="T87" s="57">
        <f t="shared" ref="T87:U87" si="86">+T41/(T41+T30+T19)*100</f>
        <v>0.11146041726207488</v>
      </c>
      <c r="U87" s="57">
        <f t="shared" si="86"/>
        <v>0.34786930053422782</v>
      </c>
    </row>
    <row r="88" spans="1:21" ht="15" customHeight="1" x14ac:dyDescent="0.25">
      <c r="A88" s="328" t="s">
        <v>226</v>
      </c>
      <c r="B88" s="328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67"/>
      <c r="T88" s="67"/>
      <c r="U88" s="67"/>
    </row>
    <row r="89" spans="1:21" ht="15" customHeight="1" x14ac:dyDescent="0.25">
      <c r="A89" s="329" t="s">
        <v>224</v>
      </c>
      <c r="B89" s="329"/>
      <c r="C89" s="329"/>
      <c r="D89" s="329"/>
      <c r="E89" s="329"/>
      <c r="F89" s="329"/>
      <c r="G89" s="329"/>
      <c r="H89" s="329"/>
      <c r="I89" s="329"/>
      <c r="J89" s="329"/>
      <c r="K89" s="329"/>
      <c r="L89" s="329"/>
      <c r="M89" s="329"/>
      <c r="N89" s="329"/>
      <c r="O89" s="329"/>
      <c r="P89" s="329"/>
      <c r="Q89" s="329"/>
      <c r="R89" s="329"/>
      <c r="S89" s="264"/>
      <c r="T89" s="293"/>
      <c r="U89" s="304"/>
    </row>
  </sheetData>
  <mergeCells count="5">
    <mergeCell ref="A89:R89"/>
    <mergeCell ref="W45:X46"/>
    <mergeCell ref="A42:R42"/>
    <mergeCell ref="A88:R88"/>
    <mergeCell ref="V3:W4"/>
  </mergeCells>
  <hyperlinks>
    <hyperlink ref="V3" r:id="rId1" location="INDICE!A1"/>
    <hyperlink ref="V3:W4" location="INDICE!A1" display="INDICE"/>
    <hyperlink ref="W45" r:id="rId2" location="INDICE!A1"/>
    <hyperlink ref="W45:X46" location="INDICE!A1" display="INDICE"/>
  </hyperlinks>
  <printOptions horizontalCentered="1"/>
  <pageMargins left="0.78740157480314965" right="0.78740157480314965" top="0.39370078740157483" bottom="0.98425196850393704" header="0" footer="0"/>
  <pageSetup scale="64" fitToHeight="2" orientation="landscape" r:id="rId3"/>
  <headerFooter alignWithMargins="0"/>
  <rowBreaks count="1" manualBreakCount="1">
    <brk id="4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/>
  <dimension ref="A1:X57"/>
  <sheetViews>
    <sheetView topLeftCell="A13" zoomScaleNormal="100" zoomScaleSheetLayoutView="100" workbookViewId="0">
      <selection activeCell="W30" sqref="W30:X31"/>
    </sheetView>
  </sheetViews>
  <sheetFormatPr baseColWidth="10" defaultColWidth="11" defaultRowHeight="15" customHeight="1" x14ac:dyDescent="0.2"/>
  <cols>
    <col min="1" max="1" width="22.28515625" style="29" customWidth="1"/>
    <col min="2" max="21" width="7.7109375" style="29" customWidth="1"/>
    <col min="22" max="26" width="11.42578125" style="29" customWidth="1"/>
    <col min="27" max="259" width="11" style="29"/>
    <col min="260" max="260" width="17.140625" style="29" customWidth="1"/>
    <col min="261" max="263" width="7.85546875" style="29" customWidth="1"/>
    <col min="264" max="276" width="7" style="29" customWidth="1"/>
    <col min="277" max="515" width="11" style="29"/>
    <col min="516" max="516" width="17.140625" style="29" customWidth="1"/>
    <col min="517" max="519" width="7.85546875" style="29" customWidth="1"/>
    <col min="520" max="532" width="7" style="29" customWidth="1"/>
    <col min="533" max="771" width="11" style="29"/>
    <col min="772" max="772" width="17.140625" style="29" customWidth="1"/>
    <col min="773" max="775" width="7.85546875" style="29" customWidth="1"/>
    <col min="776" max="788" width="7" style="29" customWidth="1"/>
    <col min="789" max="1027" width="11" style="29"/>
    <col min="1028" max="1028" width="17.140625" style="29" customWidth="1"/>
    <col min="1029" max="1031" width="7.85546875" style="29" customWidth="1"/>
    <col min="1032" max="1044" width="7" style="29" customWidth="1"/>
    <col min="1045" max="1283" width="11" style="29"/>
    <col min="1284" max="1284" width="17.140625" style="29" customWidth="1"/>
    <col min="1285" max="1287" width="7.85546875" style="29" customWidth="1"/>
    <col min="1288" max="1300" width="7" style="29" customWidth="1"/>
    <col min="1301" max="1539" width="11" style="29"/>
    <col min="1540" max="1540" width="17.140625" style="29" customWidth="1"/>
    <col min="1541" max="1543" width="7.85546875" style="29" customWidth="1"/>
    <col min="1544" max="1556" width="7" style="29" customWidth="1"/>
    <col min="1557" max="1795" width="11" style="29"/>
    <col min="1796" max="1796" width="17.140625" style="29" customWidth="1"/>
    <col min="1797" max="1799" width="7.85546875" style="29" customWidth="1"/>
    <col min="1800" max="1812" width="7" style="29" customWidth="1"/>
    <col min="1813" max="2051" width="11" style="29"/>
    <col min="2052" max="2052" width="17.140625" style="29" customWidth="1"/>
    <col min="2053" max="2055" width="7.85546875" style="29" customWidth="1"/>
    <col min="2056" max="2068" width="7" style="29" customWidth="1"/>
    <col min="2069" max="2307" width="11" style="29"/>
    <col min="2308" max="2308" width="17.140625" style="29" customWidth="1"/>
    <col min="2309" max="2311" width="7.85546875" style="29" customWidth="1"/>
    <col min="2312" max="2324" width="7" style="29" customWidth="1"/>
    <col min="2325" max="2563" width="11" style="29"/>
    <col min="2564" max="2564" width="17.140625" style="29" customWidth="1"/>
    <col min="2565" max="2567" width="7.85546875" style="29" customWidth="1"/>
    <col min="2568" max="2580" width="7" style="29" customWidth="1"/>
    <col min="2581" max="2819" width="11" style="29"/>
    <col min="2820" max="2820" width="17.140625" style="29" customWidth="1"/>
    <col min="2821" max="2823" width="7.85546875" style="29" customWidth="1"/>
    <col min="2824" max="2836" width="7" style="29" customWidth="1"/>
    <col min="2837" max="3075" width="11" style="29"/>
    <col min="3076" max="3076" width="17.140625" style="29" customWidth="1"/>
    <col min="3077" max="3079" width="7.85546875" style="29" customWidth="1"/>
    <col min="3080" max="3092" width="7" style="29" customWidth="1"/>
    <col min="3093" max="3331" width="11" style="29"/>
    <col min="3332" max="3332" width="17.140625" style="29" customWidth="1"/>
    <col min="3333" max="3335" width="7.85546875" style="29" customWidth="1"/>
    <col min="3336" max="3348" width="7" style="29" customWidth="1"/>
    <col min="3349" max="3587" width="11" style="29"/>
    <col min="3588" max="3588" width="17.140625" style="29" customWidth="1"/>
    <col min="3589" max="3591" width="7.85546875" style="29" customWidth="1"/>
    <col min="3592" max="3604" width="7" style="29" customWidth="1"/>
    <col min="3605" max="3843" width="11" style="29"/>
    <col min="3844" max="3844" width="17.140625" style="29" customWidth="1"/>
    <col min="3845" max="3847" width="7.85546875" style="29" customWidth="1"/>
    <col min="3848" max="3860" width="7" style="29" customWidth="1"/>
    <col min="3861" max="4099" width="11" style="29"/>
    <col min="4100" max="4100" width="17.140625" style="29" customWidth="1"/>
    <col min="4101" max="4103" width="7.85546875" style="29" customWidth="1"/>
    <col min="4104" max="4116" width="7" style="29" customWidth="1"/>
    <col min="4117" max="4355" width="11" style="29"/>
    <col min="4356" max="4356" width="17.140625" style="29" customWidth="1"/>
    <col min="4357" max="4359" width="7.85546875" style="29" customWidth="1"/>
    <col min="4360" max="4372" width="7" style="29" customWidth="1"/>
    <col min="4373" max="4611" width="11" style="29"/>
    <col min="4612" max="4612" width="17.140625" style="29" customWidth="1"/>
    <col min="4613" max="4615" width="7.85546875" style="29" customWidth="1"/>
    <col min="4616" max="4628" width="7" style="29" customWidth="1"/>
    <col min="4629" max="4867" width="11" style="29"/>
    <col min="4868" max="4868" width="17.140625" style="29" customWidth="1"/>
    <col min="4869" max="4871" width="7.85546875" style="29" customWidth="1"/>
    <col min="4872" max="4884" width="7" style="29" customWidth="1"/>
    <col min="4885" max="5123" width="11" style="29"/>
    <col min="5124" max="5124" width="17.140625" style="29" customWidth="1"/>
    <col min="5125" max="5127" width="7.85546875" style="29" customWidth="1"/>
    <col min="5128" max="5140" width="7" style="29" customWidth="1"/>
    <col min="5141" max="5379" width="11" style="29"/>
    <col min="5380" max="5380" width="17.140625" style="29" customWidth="1"/>
    <col min="5381" max="5383" width="7.85546875" style="29" customWidth="1"/>
    <col min="5384" max="5396" width="7" style="29" customWidth="1"/>
    <col min="5397" max="5635" width="11" style="29"/>
    <col min="5636" max="5636" width="17.140625" style="29" customWidth="1"/>
    <col min="5637" max="5639" width="7.85546875" style="29" customWidth="1"/>
    <col min="5640" max="5652" width="7" style="29" customWidth="1"/>
    <col min="5653" max="5891" width="11" style="29"/>
    <col min="5892" max="5892" width="17.140625" style="29" customWidth="1"/>
    <col min="5893" max="5895" width="7.85546875" style="29" customWidth="1"/>
    <col min="5896" max="5908" width="7" style="29" customWidth="1"/>
    <col min="5909" max="6147" width="11" style="29"/>
    <col min="6148" max="6148" width="17.140625" style="29" customWidth="1"/>
    <col min="6149" max="6151" width="7.85546875" style="29" customWidth="1"/>
    <col min="6152" max="6164" width="7" style="29" customWidth="1"/>
    <col min="6165" max="6403" width="11" style="29"/>
    <col min="6404" max="6404" width="17.140625" style="29" customWidth="1"/>
    <col min="6405" max="6407" width="7.85546875" style="29" customWidth="1"/>
    <col min="6408" max="6420" width="7" style="29" customWidth="1"/>
    <col min="6421" max="6659" width="11" style="29"/>
    <col min="6660" max="6660" width="17.140625" style="29" customWidth="1"/>
    <col min="6661" max="6663" width="7.85546875" style="29" customWidth="1"/>
    <col min="6664" max="6676" width="7" style="29" customWidth="1"/>
    <col min="6677" max="6915" width="11" style="29"/>
    <col min="6916" max="6916" width="17.140625" style="29" customWidth="1"/>
    <col min="6917" max="6919" width="7.85546875" style="29" customWidth="1"/>
    <col min="6920" max="6932" width="7" style="29" customWidth="1"/>
    <col min="6933" max="7171" width="11" style="29"/>
    <col min="7172" max="7172" width="17.140625" style="29" customWidth="1"/>
    <col min="7173" max="7175" width="7.85546875" style="29" customWidth="1"/>
    <col min="7176" max="7188" width="7" style="29" customWidth="1"/>
    <col min="7189" max="7427" width="11" style="29"/>
    <col min="7428" max="7428" width="17.140625" style="29" customWidth="1"/>
    <col min="7429" max="7431" width="7.85546875" style="29" customWidth="1"/>
    <col min="7432" max="7444" width="7" style="29" customWidth="1"/>
    <col min="7445" max="7683" width="11" style="29"/>
    <col min="7684" max="7684" width="17.140625" style="29" customWidth="1"/>
    <col min="7685" max="7687" width="7.85546875" style="29" customWidth="1"/>
    <col min="7688" max="7700" width="7" style="29" customWidth="1"/>
    <col min="7701" max="7939" width="11" style="29"/>
    <col min="7940" max="7940" width="17.140625" style="29" customWidth="1"/>
    <col min="7941" max="7943" width="7.85546875" style="29" customWidth="1"/>
    <col min="7944" max="7956" width="7" style="29" customWidth="1"/>
    <col min="7957" max="8195" width="11" style="29"/>
    <col min="8196" max="8196" width="17.140625" style="29" customWidth="1"/>
    <col min="8197" max="8199" width="7.85546875" style="29" customWidth="1"/>
    <col min="8200" max="8212" width="7" style="29" customWidth="1"/>
    <col min="8213" max="8451" width="11" style="29"/>
    <col min="8452" max="8452" width="17.140625" style="29" customWidth="1"/>
    <col min="8453" max="8455" width="7.85546875" style="29" customWidth="1"/>
    <col min="8456" max="8468" width="7" style="29" customWidth="1"/>
    <col min="8469" max="8707" width="11" style="29"/>
    <col min="8708" max="8708" width="17.140625" style="29" customWidth="1"/>
    <col min="8709" max="8711" width="7.85546875" style="29" customWidth="1"/>
    <col min="8712" max="8724" width="7" style="29" customWidth="1"/>
    <col min="8725" max="8963" width="11" style="29"/>
    <col min="8964" max="8964" width="17.140625" style="29" customWidth="1"/>
    <col min="8965" max="8967" width="7.85546875" style="29" customWidth="1"/>
    <col min="8968" max="8980" width="7" style="29" customWidth="1"/>
    <col min="8981" max="9219" width="11" style="29"/>
    <col min="9220" max="9220" width="17.140625" style="29" customWidth="1"/>
    <col min="9221" max="9223" width="7.85546875" style="29" customWidth="1"/>
    <col min="9224" max="9236" width="7" style="29" customWidth="1"/>
    <col min="9237" max="9475" width="11" style="29"/>
    <col min="9476" max="9476" width="17.140625" style="29" customWidth="1"/>
    <col min="9477" max="9479" width="7.85546875" style="29" customWidth="1"/>
    <col min="9480" max="9492" width="7" style="29" customWidth="1"/>
    <col min="9493" max="9731" width="11" style="29"/>
    <col min="9732" max="9732" width="17.140625" style="29" customWidth="1"/>
    <col min="9733" max="9735" width="7.85546875" style="29" customWidth="1"/>
    <col min="9736" max="9748" width="7" style="29" customWidth="1"/>
    <col min="9749" max="9987" width="11" style="29"/>
    <col min="9988" max="9988" width="17.140625" style="29" customWidth="1"/>
    <col min="9989" max="9991" width="7.85546875" style="29" customWidth="1"/>
    <col min="9992" max="10004" width="7" style="29" customWidth="1"/>
    <col min="10005" max="10243" width="11" style="29"/>
    <col min="10244" max="10244" width="17.140625" style="29" customWidth="1"/>
    <col min="10245" max="10247" width="7.85546875" style="29" customWidth="1"/>
    <col min="10248" max="10260" width="7" style="29" customWidth="1"/>
    <col min="10261" max="10499" width="11" style="29"/>
    <col min="10500" max="10500" width="17.140625" style="29" customWidth="1"/>
    <col min="10501" max="10503" width="7.85546875" style="29" customWidth="1"/>
    <col min="10504" max="10516" width="7" style="29" customWidth="1"/>
    <col min="10517" max="10755" width="11" style="29"/>
    <col min="10756" max="10756" width="17.140625" style="29" customWidth="1"/>
    <col min="10757" max="10759" width="7.85546875" style="29" customWidth="1"/>
    <col min="10760" max="10772" width="7" style="29" customWidth="1"/>
    <col min="10773" max="11011" width="11" style="29"/>
    <col min="11012" max="11012" width="17.140625" style="29" customWidth="1"/>
    <col min="11013" max="11015" width="7.85546875" style="29" customWidth="1"/>
    <col min="11016" max="11028" width="7" style="29" customWidth="1"/>
    <col min="11029" max="11267" width="11" style="29"/>
    <col min="11268" max="11268" width="17.140625" style="29" customWidth="1"/>
    <col min="11269" max="11271" width="7.85546875" style="29" customWidth="1"/>
    <col min="11272" max="11284" width="7" style="29" customWidth="1"/>
    <col min="11285" max="11523" width="11" style="29"/>
    <col min="11524" max="11524" width="17.140625" style="29" customWidth="1"/>
    <col min="11525" max="11527" width="7.85546875" style="29" customWidth="1"/>
    <col min="11528" max="11540" width="7" style="29" customWidth="1"/>
    <col min="11541" max="11779" width="11" style="29"/>
    <col min="11780" max="11780" width="17.140625" style="29" customWidth="1"/>
    <col min="11781" max="11783" width="7.85546875" style="29" customWidth="1"/>
    <col min="11784" max="11796" width="7" style="29" customWidth="1"/>
    <col min="11797" max="12035" width="11" style="29"/>
    <col min="12036" max="12036" width="17.140625" style="29" customWidth="1"/>
    <col min="12037" max="12039" width="7.85546875" style="29" customWidth="1"/>
    <col min="12040" max="12052" width="7" style="29" customWidth="1"/>
    <col min="12053" max="12291" width="11" style="29"/>
    <col min="12292" max="12292" width="17.140625" style="29" customWidth="1"/>
    <col min="12293" max="12295" width="7.85546875" style="29" customWidth="1"/>
    <col min="12296" max="12308" width="7" style="29" customWidth="1"/>
    <col min="12309" max="12547" width="11" style="29"/>
    <col min="12548" max="12548" width="17.140625" style="29" customWidth="1"/>
    <col min="12549" max="12551" width="7.85546875" style="29" customWidth="1"/>
    <col min="12552" max="12564" width="7" style="29" customWidth="1"/>
    <col min="12565" max="12803" width="11" style="29"/>
    <col min="12804" max="12804" width="17.140625" style="29" customWidth="1"/>
    <col min="12805" max="12807" width="7.85546875" style="29" customWidth="1"/>
    <col min="12808" max="12820" width="7" style="29" customWidth="1"/>
    <col min="12821" max="13059" width="11" style="29"/>
    <col min="13060" max="13060" width="17.140625" style="29" customWidth="1"/>
    <col min="13061" max="13063" width="7.85546875" style="29" customWidth="1"/>
    <col min="13064" max="13076" width="7" style="29" customWidth="1"/>
    <col min="13077" max="13315" width="11" style="29"/>
    <col min="13316" max="13316" width="17.140625" style="29" customWidth="1"/>
    <col min="13317" max="13319" width="7.85546875" style="29" customWidth="1"/>
    <col min="13320" max="13332" width="7" style="29" customWidth="1"/>
    <col min="13333" max="13571" width="11" style="29"/>
    <col min="13572" max="13572" width="17.140625" style="29" customWidth="1"/>
    <col min="13573" max="13575" width="7.85546875" style="29" customWidth="1"/>
    <col min="13576" max="13588" width="7" style="29" customWidth="1"/>
    <col min="13589" max="13827" width="11" style="29"/>
    <col min="13828" max="13828" width="17.140625" style="29" customWidth="1"/>
    <col min="13829" max="13831" width="7.85546875" style="29" customWidth="1"/>
    <col min="13832" max="13844" width="7" style="29" customWidth="1"/>
    <col min="13845" max="14083" width="11" style="29"/>
    <col min="14084" max="14084" width="17.140625" style="29" customWidth="1"/>
    <col min="14085" max="14087" width="7.85546875" style="29" customWidth="1"/>
    <col min="14088" max="14100" width="7" style="29" customWidth="1"/>
    <col min="14101" max="14339" width="11" style="29"/>
    <col min="14340" max="14340" width="17.140625" style="29" customWidth="1"/>
    <col min="14341" max="14343" width="7.85546875" style="29" customWidth="1"/>
    <col min="14344" max="14356" width="7" style="29" customWidth="1"/>
    <col min="14357" max="14595" width="11" style="29"/>
    <col min="14596" max="14596" width="17.140625" style="29" customWidth="1"/>
    <col min="14597" max="14599" width="7.85546875" style="29" customWidth="1"/>
    <col min="14600" max="14612" width="7" style="29" customWidth="1"/>
    <col min="14613" max="14851" width="11" style="29"/>
    <col min="14852" max="14852" width="17.140625" style="29" customWidth="1"/>
    <col min="14853" max="14855" width="7.85546875" style="29" customWidth="1"/>
    <col min="14856" max="14868" width="7" style="29" customWidth="1"/>
    <col min="14869" max="15107" width="11" style="29"/>
    <col min="15108" max="15108" width="17.140625" style="29" customWidth="1"/>
    <col min="15109" max="15111" width="7.85546875" style="29" customWidth="1"/>
    <col min="15112" max="15124" width="7" style="29" customWidth="1"/>
    <col min="15125" max="15363" width="11" style="29"/>
    <col min="15364" max="15364" width="17.140625" style="29" customWidth="1"/>
    <col min="15365" max="15367" width="7.85546875" style="29" customWidth="1"/>
    <col min="15368" max="15380" width="7" style="29" customWidth="1"/>
    <col min="15381" max="15619" width="11" style="29"/>
    <col min="15620" max="15620" width="17.140625" style="29" customWidth="1"/>
    <col min="15621" max="15623" width="7.85546875" style="29" customWidth="1"/>
    <col min="15624" max="15636" width="7" style="29" customWidth="1"/>
    <col min="15637" max="15875" width="11" style="29"/>
    <col min="15876" max="15876" width="17.140625" style="29" customWidth="1"/>
    <col min="15877" max="15879" width="7.85546875" style="29" customWidth="1"/>
    <col min="15880" max="15892" width="7" style="29" customWidth="1"/>
    <col min="15893" max="16131" width="11" style="29"/>
    <col min="16132" max="16132" width="17.140625" style="29" customWidth="1"/>
    <col min="16133" max="16135" width="7.85546875" style="29" customWidth="1"/>
    <col min="16136" max="16148" width="7" style="29" customWidth="1"/>
    <col min="16149" max="16384" width="11" style="29"/>
  </cols>
  <sheetData>
    <row r="1" spans="1:24" ht="15" customHeight="1" x14ac:dyDescent="0.2">
      <c r="A1" s="332" t="s">
        <v>406</v>
      </c>
      <c r="B1" s="332"/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259"/>
      <c r="T1" s="290"/>
      <c r="U1" s="302"/>
    </row>
    <row r="2" spans="1:24" ht="15" customHeight="1" x14ac:dyDescent="0.25">
      <c r="A2" s="332" t="s">
        <v>38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259"/>
      <c r="T2" s="290"/>
      <c r="U2" s="302"/>
      <c r="W2"/>
      <c r="X2"/>
    </row>
    <row r="3" spans="1:24" ht="15" customHeight="1" x14ac:dyDescent="0.2">
      <c r="A3" s="332" t="s">
        <v>232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259"/>
      <c r="T3" s="290"/>
      <c r="U3" s="302"/>
      <c r="W3" s="326" t="s">
        <v>317</v>
      </c>
      <c r="X3" s="326"/>
    </row>
    <row r="4" spans="1:24" ht="15" customHeight="1" x14ac:dyDescent="0.2">
      <c r="A4" s="332" t="s">
        <v>461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259"/>
      <c r="T4" s="290"/>
      <c r="U4" s="302"/>
      <c r="V4" s="30"/>
      <c r="W4" s="326"/>
      <c r="X4" s="326"/>
    </row>
    <row r="5" spans="1:24" ht="15" customHeight="1" x14ac:dyDescent="0.2">
      <c r="A5" s="222"/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59"/>
      <c r="T5" s="290"/>
      <c r="U5" s="302"/>
      <c r="V5" s="30"/>
      <c r="W5" s="266"/>
      <c r="X5" s="20"/>
    </row>
    <row r="6" spans="1:24" s="30" customFormat="1" ht="15" customHeight="1" thickBot="1" x14ac:dyDescent="0.25">
      <c r="A6" s="31"/>
      <c r="B6" s="32"/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29"/>
      <c r="W6" s="29"/>
      <c r="X6" s="29"/>
    </row>
    <row r="7" spans="1:24" s="30" customFormat="1" ht="15" customHeight="1" thickBot="1" x14ac:dyDescent="0.25">
      <c r="A7" s="31" t="s">
        <v>39</v>
      </c>
      <c r="B7" s="32">
        <v>2000</v>
      </c>
      <c r="C7" s="32">
        <v>2001</v>
      </c>
      <c r="D7" s="32">
        <v>2002</v>
      </c>
      <c r="E7" s="32">
        <v>2003</v>
      </c>
      <c r="F7" s="32">
        <v>2004</v>
      </c>
      <c r="G7" s="32">
        <v>2005</v>
      </c>
      <c r="H7" s="32">
        <v>2006</v>
      </c>
      <c r="I7" s="32">
        <v>2007</v>
      </c>
      <c r="J7" s="32">
        <v>2008</v>
      </c>
      <c r="K7" s="32">
        <v>2009</v>
      </c>
      <c r="L7" s="32">
        <v>2010</v>
      </c>
      <c r="M7" s="32">
        <v>2011</v>
      </c>
      <c r="N7" s="32">
        <v>2012</v>
      </c>
      <c r="O7" s="32">
        <v>2013</v>
      </c>
      <c r="P7" s="32">
        <v>2014</v>
      </c>
      <c r="Q7" s="32">
        <v>2015</v>
      </c>
      <c r="R7" s="32">
        <v>2016</v>
      </c>
      <c r="S7" s="32">
        <v>2017</v>
      </c>
      <c r="T7" s="32">
        <v>2018</v>
      </c>
      <c r="U7" s="32">
        <v>2019</v>
      </c>
      <c r="V7" s="29"/>
      <c r="W7" s="29"/>
      <c r="X7" s="29"/>
    </row>
    <row r="8" spans="1:24" ht="15" customHeight="1" x14ac:dyDescent="0.2">
      <c r="A8" s="60"/>
    </row>
    <row r="9" spans="1:24" ht="15" customHeight="1" x14ac:dyDescent="0.25">
      <c r="A9" s="33" t="s">
        <v>26</v>
      </c>
      <c r="B9" s="61">
        <f>+B10+B11+B12+B13</f>
        <v>843</v>
      </c>
      <c r="C9" s="61">
        <f>+C10+C11+C12+C13</f>
        <v>645</v>
      </c>
      <c r="D9" s="61">
        <f t="shared" ref="D9:P9" si="0">+D10+D11+D12+D13</f>
        <v>808</v>
      </c>
      <c r="E9" s="61">
        <f t="shared" si="0"/>
        <v>590</v>
      </c>
      <c r="F9" s="61">
        <f t="shared" si="0"/>
        <v>565</v>
      </c>
      <c r="G9" s="61">
        <f t="shared" si="0"/>
        <v>324</v>
      </c>
      <c r="H9" s="61">
        <f t="shared" si="0"/>
        <v>303</v>
      </c>
      <c r="I9" s="61">
        <f t="shared" si="0"/>
        <v>237</v>
      </c>
      <c r="J9" s="61">
        <f t="shared" si="0"/>
        <v>291</v>
      </c>
      <c r="K9" s="61">
        <f t="shared" si="0"/>
        <v>289</v>
      </c>
      <c r="L9" s="61">
        <f t="shared" si="0"/>
        <v>329</v>
      </c>
      <c r="M9" s="61">
        <f t="shared" si="0"/>
        <v>250</v>
      </c>
      <c r="N9" s="61">
        <f t="shared" si="0"/>
        <v>237</v>
      </c>
      <c r="O9" s="61">
        <f t="shared" si="0"/>
        <v>181</v>
      </c>
      <c r="P9" s="61">
        <f t="shared" si="0"/>
        <v>170</v>
      </c>
      <c r="Q9" s="61">
        <f>+Q10+Q11+Q12+Q13</f>
        <v>184</v>
      </c>
      <c r="R9" s="61">
        <f>+R10+R11+R12+R13</f>
        <v>166</v>
      </c>
      <c r="S9" s="61">
        <f>+S10+S11+S12+S13</f>
        <v>205</v>
      </c>
      <c r="T9" s="61">
        <f>+T10+T11+T12+T13</f>
        <v>222</v>
      </c>
      <c r="U9" s="61">
        <f>+U10+U11+U12+U13</f>
        <v>176</v>
      </c>
    </row>
    <row r="10" spans="1:24" ht="15" customHeight="1" x14ac:dyDescent="0.2">
      <c r="A10" s="38" t="s">
        <v>40</v>
      </c>
      <c r="B10" s="29">
        <v>118</v>
      </c>
      <c r="C10" s="29">
        <v>96</v>
      </c>
      <c r="D10" s="29">
        <v>136</v>
      </c>
      <c r="E10" s="29">
        <v>89</v>
      </c>
      <c r="F10" s="29">
        <v>85</v>
      </c>
      <c r="G10" s="29">
        <v>42</v>
      </c>
      <c r="H10" s="29">
        <v>45</v>
      </c>
      <c r="I10" s="29">
        <v>30</v>
      </c>
      <c r="J10" s="29">
        <v>46</v>
      </c>
      <c r="K10" s="29">
        <v>42</v>
      </c>
      <c r="L10" s="29">
        <v>42</v>
      </c>
      <c r="M10" s="29">
        <v>34</v>
      </c>
      <c r="N10" s="29">
        <v>36</v>
      </c>
      <c r="O10" s="29">
        <v>42</v>
      </c>
      <c r="P10" s="29">
        <v>37</v>
      </c>
      <c r="Q10" s="29">
        <v>32</v>
      </c>
      <c r="R10" s="29">
        <v>36</v>
      </c>
      <c r="S10" s="29">
        <v>29</v>
      </c>
      <c r="T10" s="29">
        <v>31</v>
      </c>
      <c r="U10" s="29">
        <v>36</v>
      </c>
    </row>
    <row r="11" spans="1:24" ht="15" customHeight="1" x14ac:dyDescent="0.2">
      <c r="A11" s="38" t="s">
        <v>41</v>
      </c>
      <c r="B11" s="29">
        <v>101</v>
      </c>
      <c r="C11" s="29">
        <v>85</v>
      </c>
      <c r="D11" s="29">
        <v>178</v>
      </c>
      <c r="E11" s="29">
        <v>112</v>
      </c>
      <c r="F11" s="29">
        <v>87</v>
      </c>
      <c r="G11" s="29">
        <v>58</v>
      </c>
      <c r="H11" s="29">
        <v>48</v>
      </c>
      <c r="I11" s="29">
        <v>37</v>
      </c>
      <c r="J11" s="29">
        <v>51</v>
      </c>
      <c r="K11" s="29">
        <v>50</v>
      </c>
      <c r="L11" s="29">
        <v>41</v>
      </c>
      <c r="M11" s="29">
        <v>48</v>
      </c>
      <c r="N11" s="29">
        <v>31</v>
      </c>
      <c r="O11" s="29">
        <v>47</v>
      </c>
      <c r="P11" s="29">
        <v>23</v>
      </c>
      <c r="Q11" s="29">
        <v>33</v>
      </c>
      <c r="R11" s="29">
        <v>36</v>
      </c>
      <c r="S11" s="29">
        <v>47</v>
      </c>
      <c r="T11" s="29">
        <v>45</v>
      </c>
      <c r="U11" s="29">
        <v>26</v>
      </c>
    </row>
    <row r="12" spans="1:24" ht="15" customHeight="1" x14ac:dyDescent="0.2">
      <c r="A12" s="38" t="s">
        <v>42</v>
      </c>
      <c r="B12" s="29">
        <v>181</v>
      </c>
      <c r="C12" s="29">
        <v>173</v>
      </c>
      <c r="D12" s="29">
        <v>199</v>
      </c>
      <c r="E12" s="29">
        <v>152</v>
      </c>
      <c r="F12" s="29">
        <v>170</v>
      </c>
      <c r="G12" s="29">
        <v>78</v>
      </c>
      <c r="H12" s="29">
        <v>76</v>
      </c>
      <c r="I12" s="29">
        <v>68</v>
      </c>
      <c r="J12" s="29">
        <v>58</v>
      </c>
      <c r="K12" s="29">
        <v>67</v>
      </c>
      <c r="L12" s="29">
        <v>88</v>
      </c>
      <c r="M12" s="29">
        <v>50</v>
      </c>
      <c r="N12" s="29">
        <v>70</v>
      </c>
      <c r="O12" s="29">
        <v>38</v>
      </c>
      <c r="P12" s="29">
        <v>43</v>
      </c>
      <c r="Q12" s="29">
        <v>42</v>
      </c>
      <c r="R12" s="29">
        <v>36</v>
      </c>
      <c r="S12" s="29">
        <v>55</v>
      </c>
      <c r="T12" s="29">
        <v>57</v>
      </c>
      <c r="U12" s="29">
        <v>51</v>
      </c>
    </row>
    <row r="13" spans="1:24" ht="15" customHeight="1" x14ac:dyDescent="0.2">
      <c r="A13" s="38" t="s">
        <v>43</v>
      </c>
      <c r="B13" s="29">
        <v>443</v>
      </c>
      <c r="C13" s="29">
        <v>291</v>
      </c>
      <c r="D13" s="29">
        <v>295</v>
      </c>
      <c r="E13" s="29">
        <v>237</v>
      </c>
      <c r="F13" s="29">
        <v>223</v>
      </c>
      <c r="G13" s="29">
        <v>146</v>
      </c>
      <c r="H13" s="29">
        <v>134</v>
      </c>
      <c r="I13" s="29">
        <v>102</v>
      </c>
      <c r="J13" s="29">
        <v>136</v>
      </c>
      <c r="K13" s="29">
        <v>130</v>
      </c>
      <c r="L13" s="29">
        <v>158</v>
      </c>
      <c r="M13" s="29">
        <v>118</v>
      </c>
      <c r="N13" s="29">
        <v>100</v>
      </c>
      <c r="O13" s="29">
        <v>54</v>
      </c>
      <c r="P13" s="29">
        <v>67</v>
      </c>
      <c r="Q13" s="29">
        <v>77</v>
      </c>
      <c r="R13" s="29">
        <v>58</v>
      </c>
      <c r="S13" s="29">
        <v>74</v>
      </c>
      <c r="T13" s="29">
        <v>89</v>
      </c>
      <c r="U13" s="29">
        <v>63</v>
      </c>
    </row>
    <row r="14" spans="1:24" ht="15" customHeight="1" x14ac:dyDescent="0.2">
      <c r="A14" s="30"/>
    </row>
    <row r="15" spans="1:24" ht="15" customHeight="1" x14ac:dyDescent="0.25">
      <c r="A15" s="62" t="s">
        <v>35</v>
      </c>
      <c r="B15" s="61">
        <f>+B16+B17+B18+B19</f>
        <v>12</v>
      </c>
      <c r="C15" s="61">
        <f>+C16+C17+C18+C19</f>
        <v>40</v>
      </c>
      <c r="D15" s="61">
        <f t="shared" ref="D15:P15" si="1">+D16+D17+D18+D19</f>
        <v>62</v>
      </c>
      <c r="E15" s="61">
        <f t="shared" si="1"/>
        <v>16</v>
      </c>
      <c r="F15" s="61">
        <f t="shared" si="1"/>
        <v>22</v>
      </c>
      <c r="G15" s="61">
        <f t="shared" si="1"/>
        <v>18</v>
      </c>
      <c r="H15" s="61">
        <f t="shared" si="1"/>
        <v>10</v>
      </c>
      <c r="I15" s="61">
        <f t="shared" si="1"/>
        <v>5</v>
      </c>
      <c r="J15" s="61">
        <f t="shared" si="1"/>
        <v>27</v>
      </c>
      <c r="K15" s="61">
        <f t="shared" si="1"/>
        <v>23</v>
      </c>
      <c r="L15" s="61">
        <f t="shared" si="1"/>
        <v>27</v>
      </c>
      <c r="M15" s="61">
        <f t="shared" si="1"/>
        <v>47</v>
      </c>
      <c r="N15" s="61">
        <f t="shared" si="1"/>
        <v>39</v>
      </c>
      <c r="O15" s="61">
        <f t="shared" si="1"/>
        <v>41</v>
      </c>
      <c r="P15" s="61">
        <f t="shared" si="1"/>
        <v>17</v>
      </c>
      <c r="Q15" s="61">
        <f>+Q16+Q17+Q18+Q19</f>
        <v>15</v>
      </c>
      <c r="R15" s="61">
        <f>+R16+R17+R18+R19</f>
        <v>19</v>
      </c>
      <c r="S15" s="61">
        <f>+S16+S17+S18+S19</f>
        <v>6</v>
      </c>
      <c r="T15" s="61">
        <f>+T16+T17+T18+T19</f>
        <v>10</v>
      </c>
      <c r="U15" s="61">
        <f>+U16+U17+U18+U19</f>
        <v>26</v>
      </c>
    </row>
    <row r="16" spans="1:24" ht="15" customHeight="1" x14ac:dyDescent="0.2">
      <c r="A16" s="38" t="s">
        <v>40</v>
      </c>
      <c r="B16" s="29">
        <v>1</v>
      </c>
      <c r="C16" s="29">
        <v>2</v>
      </c>
      <c r="D16" s="29">
        <v>5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6</v>
      </c>
      <c r="K16" s="29">
        <v>7</v>
      </c>
      <c r="L16" s="29">
        <v>5</v>
      </c>
      <c r="M16" s="29">
        <v>10</v>
      </c>
      <c r="N16" s="29">
        <v>13</v>
      </c>
      <c r="O16" s="29">
        <v>7</v>
      </c>
      <c r="P16" s="29">
        <v>0</v>
      </c>
      <c r="Q16" s="29">
        <v>0</v>
      </c>
      <c r="R16" s="29">
        <v>0</v>
      </c>
      <c r="S16" s="29">
        <v>0</v>
      </c>
      <c r="T16" s="29">
        <v>6</v>
      </c>
      <c r="U16" s="29">
        <v>0</v>
      </c>
    </row>
    <row r="17" spans="1:24" ht="15" customHeight="1" x14ac:dyDescent="0.2">
      <c r="A17" s="38" t="s">
        <v>41</v>
      </c>
      <c r="B17" s="29">
        <v>4</v>
      </c>
      <c r="C17" s="29">
        <v>4</v>
      </c>
      <c r="D17" s="29">
        <v>8</v>
      </c>
      <c r="E17" s="29">
        <v>4</v>
      </c>
      <c r="F17" s="29">
        <v>9</v>
      </c>
      <c r="G17" s="29">
        <v>0</v>
      </c>
      <c r="H17" s="29">
        <v>0</v>
      </c>
      <c r="I17" s="29">
        <v>1</v>
      </c>
      <c r="J17" s="29">
        <v>7</v>
      </c>
      <c r="K17" s="29">
        <v>4</v>
      </c>
      <c r="L17" s="29">
        <v>8</v>
      </c>
      <c r="M17" s="29">
        <v>11</v>
      </c>
      <c r="N17" s="29">
        <v>13</v>
      </c>
      <c r="O17" s="29">
        <v>5</v>
      </c>
      <c r="P17" s="29">
        <v>7</v>
      </c>
      <c r="Q17" s="29">
        <v>8</v>
      </c>
      <c r="R17" s="29">
        <v>7</v>
      </c>
      <c r="S17" s="29">
        <v>3</v>
      </c>
      <c r="U17" s="29">
        <v>8</v>
      </c>
    </row>
    <row r="18" spans="1:24" ht="15" customHeight="1" x14ac:dyDescent="0.2">
      <c r="A18" s="38" t="s">
        <v>42</v>
      </c>
      <c r="B18" s="29">
        <v>7</v>
      </c>
      <c r="C18" s="29">
        <v>15</v>
      </c>
      <c r="D18" s="29">
        <v>10</v>
      </c>
      <c r="E18" s="29">
        <v>2</v>
      </c>
      <c r="F18" s="29">
        <v>9</v>
      </c>
      <c r="G18" s="29">
        <v>5</v>
      </c>
      <c r="H18" s="29">
        <v>1</v>
      </c>
      <c r="I18" s="29">
        <v>0</v>
      </c>
      <c r="J18" s="29">
        <v>10</v>
      </c>
      <c r="K18" s="29">
        <v>2</v>
      </c>
      <c r="L18" s="29">
        <v>9</v>
      </c>
      <c r="M18" s="29">
        <v>18</v>
      </c>
      <c r="N18" s="29">
        <v>11</v>
      </c>
      <c r="O18" s="29">
        <v>19</v>
      </c>
      <c r="P18" s="29">
        <v>10</v>
      </c>
      <c r="Q18" s="29">
        <v>7</v>
      </c>
      <c r="R18" s="29">
        <v>10</v>
      </c>
      <c r="S18" s="29">
        <v>0</v>
      </c>
      <c r="T18" s="29">
        <v>0</v>
      </c>
      <c r="U18" s="29">
        <v>15</v>
      </c>
    </row>
    <row r="19" spans="1:24" ht="15" customHeight="1" x14ac:dyDescent="0.2">
      <c r="A19" s="38" t="s">
        <v>43</v>
      </c>
      <c r="B19" s="29">
        <v>0</v>
      </c>
      <c r="C19" s="29">
        <v>19</v>
      </c>
      <c r="D19" s="29">
        <v>39</v>
      </c>
      <c r="E19" s="29">
        <v>10</v>
      </c>
      <c r="F19" s="29">
        <v>4</v>
      </c>
      <c r="G19" s="29">
        <v>13</v>
      </c>
      <c r="H19" s="29">
        <v>9</v>
      </c>
      <c r="I19" s="29">
        <v>4</v>
      </c>
      <c r="J19" s="29">
        <v>4</v>
      </c>
      <c r="K19" s="29">
        <v>10</v>
      </c>
      <c r="L19" s="29">
        <v>5</v>
      </c>
      <c r="M19" s="29">
        <v>8</v>
      </c>
      <c r="N19" s="29">
        <v>2</v>
      </c>
      <c r="O19" s="29">
        <v>10</v>
      </c>
      <c r="P19" s="29">
        <v>0</v>
      </c>
      <c r="Q19" s="29">
        <v>0</v>
      </c>
      <c r="R19" s="29">
        <v>2</v>
      </c>
      <c r="S19" s="29">
        <v>3</v>
      </c>
      <c r="T19" s="29">
        <v>4</v>
      </c>
      <c r="U19" s="29">
        <v>3</v>
      </c>
    </row>
    <row r="20" spans="1:24" ht="15" customHeight="1" x14ac:dyDescent="0.2">
      <c r="A20" s="30"/>
    </row>
    <row r="21" spans="1:24" ht="15" customHeight="1" x14ac:dyDescent="0.25">
      <c r="A21" s="33" t="s">
        <v>36</v>
      </c>
      <c r="B21" s="61">
        <f>+B22+B23+B24+B25</f>
        <v>100</v>
      </c>
      <c r="C21" s="61">
        <f>+C22+C23+C24+C25</f>
        <v>62</v>
      </c>
      <c r="D21" s="61">
        <f t="shared" ref="D21:P21" si="2">+D22+D23+D24+D25</f>
        <v>105</v>
      </c>
      <c r="E21" s="61">
        <f t="shared" si="2"/>
        <v>47</v>
      </c>
      <c r="F21" s="61">
        <f t="shared" si="2"/>
        <v>73</v>
      </c>
      <c r="G21" s="61">
        <f t="shared" si="2"/>
        <v>28</v>
      </c>
      <c r="H21" s="61">
        <f t="shared" si="2"/>
        <v>54</v>
      </c>
      <c r="I21" s="61">
        <f t="shared" si="2"/>
        <v>9</v>
      </c>
      <c r="J21" s="61">
        <f t="shared" si="2"/>
        <v>5</v>
      </c>
      <c r="K21" s="61">
        <f t="shared" si="2"/>
        <v>6</v>
      </c>
      <c r="L21" s="61">
        <f t="shared" si="2"/>
        <v>1</v>
      </c>
      <c r="M21" s="61">
        <f t="shared" si="2"/>
        <v>5</v>
      </c>
      <c r="N21" s="61">
        <f t="shared" si="2"/>
        <v>3</v>
      </c>
      <c r="O21" s="61">
        <f t="shared" si="2"/>
        <v>2</v>
      </c>
      <c r="P21" s="61">
        <f t="shared" si="2"/>
        <v>1</v>
      </c>
      <c r="Q21" s="61">
        <f>+Q22+Q23+Q24+Q25</f>
        <v>2</v>
      </c>
      <c r="R21" s="61">
        <f>+R22+R23+R24+R25</f>
        <v>0</v>
      </c>
      <c r="S21" s="61">
        <f>+S22+S23+S24+S25</f>
        <v>0</v>
      </c>
      <c r="T21" s="61">
        <f>+T22+T23+T24+T25</f>
        <v>0</v>
      </c>
      <c r="U21" s="61">
        <f>+U22+U23+U24+U25</f>
        <v>0</v>
      </c>
    </row>
    <row r="22" spans="1:24" ht="15" customHeight="1" x14ac:dyDescent="0.2">
      <c r="A22" s="38" t="s">
        <v>40</v>
      </c>
      <c r="B22" s="29">
        <v>14</v>
      </c>
      <c r="C22" s="29">
        <v>17</v>
      </c>
      <c r="D22" s="29">
        <v>25</v>
      </c>
      <c r="E22" s="29">
        <v>10</v>
      </c>
      <c r="F22" s="29">
        <v>26</v>
      </c>
      <c r="G22" s="29">
        <v>8</v>
      </c>
      <c r="H22" s="29">
        <v>9</v>
      </c>
      <c r="I22" s="29">
        <v>3</v>
      </c>
      <c r="J22" s="29">
        <v>0</v>
      </c>
      <c r="K22" s="29">
        <v>3</v>
      </c>
      <c r="L22" s="29">
        <v>0</v>
      </c>
      <c r="M22" s="29">
        <v>4</v>
      </c>
      <c r="N22" s="29">
        <v>2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</row>
    <row r="23" spans="1:24" ht="15" customHeight="1" x14ac:dyDescent="0.2">
      <c r="A23" s="38" t="s">
        <v>41</v>
      </c>
      <c r="B23" s="29">
        <v>26</v>
      </c>
      <c r="C23" s="29">
        <v>18</v>
      </c>
      <c r="D23" s="29">
        <v>35</v>
      </c>
      <c r="E23" s="29">
        <v>15</v>
      </c>
      <c r="F23" s="29">
        <v>9</v>
      </c>
      <c r="G23" s="29">
        <v>6</v>
      </c>
      <c r="H23" s="29">
        <v>23</v>
      </c>
      <c r="I23" s="29">
        <v>2</v>
      </c>
      <c r="J23" s="29">
        <v>0</v>
      </c>
      <c r="K23" s="29">
        <v>3</v>
      </c>
      <c r="L23" s="29">
        <v>1</v>
      </c>
      <c r="M23" s="29">
        <v>0</v>
      </c>
      <c r="N23" s="29">
        <v>1</v>
      </c>
      <c r="O23" s="29">
        <v>1</v>
      </c>
      <c r="P23" s="29">
        <v>1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</row>
    <row r="24" spans="1:24" ht="15" customHeight="1" x14ac:dyDescent="0.2">
      <c r="A24" s="38" t="s">
        <v>42</v>
      </c>
      <c r="B24" s="29">
        <v>33</v>
      </c>
      <c r="C24" s="29">
        <v>24</v>
      </c>
      <c r="D24" s="29">
        <v>31</v>
      </c>
      <c r="E24" s="29">
        <v>21</v>
      </c>
      <c r="F24" s="29">
        <v>23</v>
      </c>
      <c r="G24" s="29">
        <v>9</v>
      </c>
      <c r="H24" s="29">
        <v>14</v>
      </c>
      <c r="I24" s="29">
        <v>4</v>
      </c>
      <c r="J24" s="29">
        <v>3</v>
      </c>
      <c r="K24" s="29">
        <v>0</v>
      </c>
      <c r="L24" s="29">
        <v>0</v>
      </c>
      <c r="M24" s="29">
        <v>1</v>
      </c>
      <c r="N24" s="29">
        <v>0</v>
      </c>
      <c r="O24" s="29">
        <v>1</v>
      </c>
      <c r="P24" s="29">
        <v>0</v>
      </c>
      <c r="Q24" s="29">
        <v>1</v>
      </c>
      <c r="R24" s="29">
        <v>0</v>
      </c>
      <c r="S24" s="29">
        <v>0</v>
      </c>
      <c r="T24" s="29">
        <v>0</v>
      </c>
      <c r="U24" s="29">
        <v>0</v>
      </c>
    </row>
    <row r="25" spans="1:24" ht="15" customHeight="1" thickBot="1" x14ac:dyDescent="0.25">
      <c r="A25" s="63" t="s">
        <v>43</v>
      </c>
      <c r="B25" s="40">
        <v>27</v>
      </c>
      <c r="C25" s="40">
        <v>3</v>
      </c>
      <c r="D25" s="40">
        <v>14</v>
      </c>
      <c r="E25" s="40">
        <v>1</v>
      </c>
      <c r="F25" s="40">
        <v>15</v>
      </c>
      <c r="G25" s="40">
        <v>5</v>
      </c>
      <c r="H25" s="40">
        <v>8</v>
      </c>
      <c r="I25" s="40">
        <v>0</v>
      </c>
      <c r="J25" s="40">
        <v>2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1</v>
      </c>
      <c r="R25" s="40">
        <v>0</v>
      </c>
      <c r="S25" s="40">
        <v>0</v>
      </c>
      <c r="T25" s="40">
        <v>0</v>
      </c>
      <c r="U25" s="40">
        <v>0</v>
      </c>
    </row>
    <row r="26" spans="1:24" ht="15" customHeight="1" x14ac:dyDescent="0.2">
      <c r="A26" s="328" t="s">
        <v>224</v>
      </c>
      <c r="B26" s="328"/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67"/>
      <c r="T26" s="67"/>
      <c r="U26" s="67"/>
    </row>
    <row r="27" spans="1:24" ht="15" customHeight="1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</row>
    <row r="28" spans="1:24" ht="15" customHeight="1" x14ac:dyDescent="0.2">
      <c r="A28" s="67"/>
      <c r="B28" s="67"/>
      <c r="C28" s="67"/>
      <c r="D28" s="67"/>
      <c r="E28" s="67"/>
      <c r="F28" s="67"/>
      <c r="G28" s="67"/>
      <c r="H28" s="67"/>
      <c r="I28" s="67"/>
      <c r="J28" s="67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</row>
    <row r="29" spans="1:24" ht="15" customHeight="1" x14ac:dyDescent="0.25">
      <c r="A29" s="61"/>
      <c r="W29"/>
      <c r="X29"/>
    </row>
    <row r="30" spans="1:24" ht="15" customHeight="1" x14ac:dyDescent="0.2">
      <c r="W30" s="326" t="s">
        <v>317</v>
      </c>
      <c r="X30" s="326"/>
    </row>
    <row r="31" spans="1:24" ht="15" customHeight="1" x14ac:dyDescent="0.2">
      <c r="A31" s="332" t="s">
        <v>233</v>
      </c>
      <c r="B31" s="332"/>
      <c r="C31" s="332"/>
      <c r="D31" s="332"/>
      <c r="E31" s="332"/>
      <c r="F31" s="332"/>
      <c r="G31" s="332"/>
      <c r="H31" s="332"/>
      <c r="I31" s="332"/>
      <c r="J31" s="332"/>
      <c r="K31" s="332"/>
      <c r="L31" s="332"/>
      <c r="M31" s="332"/>
      <c r="N31" s="332"/>
      <c r="O31" s="332"/>
      <c r="P31" s="332"/>
      <c r="Q31" s="332"/>
      <c r="R31" s="332"/>
      <c r="S31" s="259"/>
      <c r="T31" s="290"/>
      <c r="U31" s="302"/>
      <c r="V31" s="30"/>
      <c r="W31" s="326"/>
      <c r="X31" s="326"/>
    </row>
    <row r="32" spans="1:24" ht="15" customHeight="1" x14ac:dyDescent="0.2">
      <c r="A32" s="332" t="s">
        <v>38</v>
      </c>
      <c r="B32" s="332"/>
      <c r="C32" s="332"/>
      <c r="D32" s="332"/>
      <c r="E32" s="332"/>
      <c r="F32" s="332"/>
      <c r="G32" s="332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259"/>
      <c r="T32" s="290"/>
      <c r="U32" s="302"/>
    </row>
    <row r="33" spans="1:24" ht="15" customHeight="1" x14ac:dyDescent="0.2">
      <c r="A33" s="332" t="s">
        <v>232</v>
      </c>
      <c r="B33" s="332"/>
      <c r="C33" s="332"/>
      <c r="D33" s="332"/>
      <c r="E33" s="332"/>
      <c r="F33" s="332"/>
      <c r="G33" s="332"/>
      <c r="H33" s="332"/>
      <c r="I33" s="332"/>
      <c r="J33" s="332"/>
      <c r="K33" s="332"/>
      <c r="L33" s="332"/>
      <c r="M33" s="332"/>
      <c r="N33" s="332"/>
      <c r="O33" s="332"/>
      <c r="P33" s="332"/>
      <c r="Q33" s="332"/>
      <c r="R33" s="332"/>
      <c r="S33" s="259"/>
      <c r="T33" s="290"/>
      <c r="U33" s="302"/>
    </row>
    <row r="34" spans="1:24" ht="15" customHeight="1" x14ac:dyDescent="0.2">
      <c r="A34" s="332" t="s">
        <v>461</v>
      </c>
      <c r="B34" s="332"/>
      <c r="C34" s="332"/>
      <c r="D34" s="332"/>
      <c r="E34" s="332"/>
      <c r="F34" s="332"/>
      <c r="G34" s="332"/>
      <c r="H34" s="332"/>
      <c r="I34" s="332"/>
      <c r="J34" s="332"/>
      <c r="K34" s="332"/>
      <c r="L34" s="332"/>
      <c r="M34" s="332"/>
      <c r="N34" s="332"/>
      <c r="O34" s="332"/>
      <c r="P34" s="332"/>
      <c r="Q34" s="332"/>
      <c r="R34" s="332"/>
      <c r="S34" s="259"/>
      <c r="T34" s="290"/>
      <c r="U34" s="302"/>
      <c r="V34" s="30"/>
      <c r="W34" s="30"/>
      <c r="X34" s="30"/>
    </row>
    <row r="35" spans="1:24" ht="15" customHeight="1" x14ac:dyDescent="0.25">
      <c r="A35" s="333" t="s">
        <v>37</v>
      </c>
      <c r="B35" s="333"/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3"/>
      <c r="O35" s="333"/>
      <c r="P35" s="333"/>
      <c r="Q35" s="333"/>
      <c r="R35" s="333"/>
      <c r="S35" s="260"/>
      <c r="T35" s="291"/>
      <c r="U35" s="303"/>
      <c r="V35" s="30"/>
      <c r="W35" s="30"/>
      <c r="X35" s="30"/>
    </row>
    <row r="36" spans="1:24" s="30" customFormat="1" ht="15" customHeight="1" thickBot="1" x14ac:dyDescent="0.25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29"/>
      <c r="W36" s="29"/>
      <c r="X36" s="29"/>
    </row>
    <row r="37" spans="1:24" s="30" customFormat="1" ht="15" customHeight="1" thickBot="1" x14ac:dyDescent="0.25">
      <c r="A37" s="31" t="s">
        <v>39</v>
      </c>
      <c r="B37" s="32">
        <v>2000</v>
      </c>
      <c r="C37" s="32">
        <v>2001</v>
      </c>
      <c r="D37" s="32">
        <v>2002</v>
      </c>
      <c r="E37" s="32">
        <v>2003</v>
      </c>
      <c r="F37" s="32">
        <v>2004</v>
      </c>
      <c r="G37" s="32">
        <v>2005</v>
      </c>
      <c r="H37" s="32">
        <v>2006</v>
      </c>
      <c r="I37" s="32">
        <v>2007</v>
      </c>
      <c r="J37" s="32">
        <v>2008</v>
      </c>
      <c r="K37" s="32">
        <v>2009</v>
      </c>
      <c r="L37" s="32">
        <v>2010</v>
      </c>
      <c r="M37" s="32">
        <v>2011</v>
      </c>
      <c r="N37" s="32">
        <v>2012</v>
      </c>
      <c r="O37" s="32">
        <v>2013</v>
      </c>
      <c r="P37" s="32">
        <v>2014</v>
      </c>
      <c r="Q37" s="32">
        <v>2015</v>
      </c>
      <c r="R37" s="32">
        <v>2016</v>
      </c>
      <c r="S37" s="32">
        <v>2017</v>
      </c>
      <c r="T37" s="32">
        <v>2018</v>
      </c>
      <c r="U37" s="32">
        <v>2019</v>
      </c>
      <c r="V37" s="29"/>
      <c r="W37" s="29"/>
      <c r="X37" s="29"/>
    </row>
    <row r="38" spans="1:24" ht="15" customHeight="1" x14ac:dyDescent="0.2">
      <c r="A38" s="60"/>
    </row>
    <row r="39" spans="1:24" ht="15" customHeight="1" x14ac:dyDescent="0.25">
      <c r="A39" s="33" t="s">
        <v>26</v>
      </c>
      <c r="B39" s="66">
        <f>B9/(B9+B15+B21)*100</f>
        <v>88.272251308900536</v>
      </c>
      <c r="C39" s="66">
        <f t="shared" ref="C39:P43" si="3">C9/(C9+C15+C21)*100</f>
        <v>86.345381526104418</v>
      </c>
      <c r="D39" s="66">
        <f t="shared" si="3"/>
        <v>82.871794871794862</v>
      </c>
      <c r="E39" s="66">
        <f t="shared" si="3"/>
        <v>90.352220520673811</v>
      </c>
      <c r="F39" s="66">
        <f t="shared" si="3"/>
        <v>85.606060606060609</v>
      </c>
      <c r="G39" s="66">
        <f t="shared" si="3"/>
        <v>87.567567567567579</v>
      </c>
      <c r="H39" s="66">
        <f t="shared" si="3"/>
        <v>82.561307901907355</v>
      </c>
      <c r="I39" s="66">
        <f t="shared" si="3"/>
        <v>94.422310756972109</v>
      </c>
      <c r="J39" s="66">
        <f t="shared" si="3"/>
        <v>90.092879256965944</v>
      </c>
      <c r="K39" s="66">
        <f t="shared" si="3"/>
        <v>90.880503144654085</v>
      </c>
      <c r="L39" s="66">
        <f t="shared" si="3"/>
        <v>92.156862745098039</v>
      </c>
      <c r="M39" s="66">
        <f t="shared" si="3"/>
        <v>82.78145695364239</v>
      </c>
      <c r="N39" s="66">
        <f t="shared" si="3"/>
        <v>84.946236559139791</v>
      </c>
      <c r="O39" s="66">
        <f t="shared" si="3"/>
        <v>80.803571428571431</v>
      </c>
      <c r="P39" s="66">
        <f t="shared" si="3"/>
        <v>90.425531914893625</v>
      </c>
      <c r="Q39" s="66">
        <f t="shared" ref="Q39:R43" si="4">Q9/(Q9+Q15+Q21)*100</f>
        <v>91.542288557213936</v>
      </c>
      <c r="R39" s="66">
        <f t="shared" si="4"/>
        <v>89.72972972972974</v>
      </c>
      <c r="S39" s="66">
        <f t="shared" ref="S39:T39" si="5">S9/(S9+S15+S21)*100</f>
        <v>97.156398104265406</v>
      </c>
      <c r="T39" s="66">
        <f t="shared" si="5"/>
        <v>95.689655172413794</v>
      </c>
      <c r="U39" s="66">
        <f t="shared" ref="U39" si="6">U9/(U9+U15+U21)*100</f>
        <v>87.128712871287135</v>
      </c>
    </row>
    <row r="40" spans="1:24" ht="15" customHeight="1" x14ac:dyDescent="0.2">
      <c r="A40" s="38" t="s">
        <v>40</v>
      </c>
      <c r="B40" s="64">
        <f>B10/(B10+B16+B22)*100</f>
        <v>88.721804511278194</v>
      </c>
      <c r="C40" s="64">
        <f t="shared" si="3"/>
        <v>83.478260869565219</v>
      </c>
      <c r="D40" s="64">
        <f t="shared" si="3"/>
        <v>81.92771084337349</v>
      </c>
      <c r="E40" s="64">
        <f t="shared" si="3"/>
        <v>89.898989898989896</v>
      </c>
      <c r="F40" s="64">
        <f t="shared" si="3"/>
        <v>76.576576576576571</v>
      </c>
      <c r="G40" s="64">
        <f t="shared" si="3"/>
        <v>84</v>
      </c>
      <c r="H40" s="64">
        <f t="shared" si="3"/>
        <v>83.333333333333343</v>
      </c>
      <c r="I40" s="64">
        <f t="shared" si="3"/>
        <v>90.909090909090907</v>
      </c>
      <c r="J40" s="64">
        <f t="shared" si="3"/>
        <v>88.461538461538453</v>
      </c>
      <c r="K40" s="64">
        <f t="shared" si="3"/>
        <v>80.769230769230774</v>
      </c>
      <c r="L40" s="64">
        <f t="shared" si="3"/>
        <v>89.361702127659569</v>
      </c>
      <c r="M40" s="64">
        <f t="shared" si="3"/>
        <v>70.833333333333343</v>
      </c>
      <c r="N40" s="64">
        <f t="shared" si="3"/>
        <v>70.588235294117652</v>
      </c>
      <c r="O40" s="64">
        <f t="shared" si="3"/>
        <v>85.714285714285708</v>
      </c>
      <c r="P40" s="64">
        <f t="shared" si="3"/>
        <v>100</v>
      </c>
      <c r="Q40" s="64">
        <f t="shared" si="4"/>
        <v>100</v>
      </c>
      <c r="R40" s="64">
        <f t="shared" si="4"/>
        <v>100</v>
      </c>
      <c r="S40" s="64">
        <f t="shared" ref="S40:T40" si="7">S10/(S10+S16+S22)*100</f>
        <v>100</v>
      </c>
      <c r="T40" s="64">
        <f t="shared" si="7"/>
        <v>83.78378378378379</v>
      </c>
      <c r="U40" s="64">
        <f t="shared" ref="U40" si="8">U10/(U10+U16+U22)*100</f>
        <v>100</v>
      </c>
    </row>
    <row r="41" spans="1:24" ht="15" customHeight="1" x14ac:dyDescent="0.2">
      <c r="A41" s="38" t="s">
        <v>41</v>
      </c>
      <c r="B41" s="64">
        <f>B11/(B11+B17+B23)*100</f>
        <v>77.099236641221367</v>
      </c>
      <c r="C41" s="64">
        <f t="shared" si="3"/>
        <v>79.43925233644859</v>
      </c>
      <c r="D41" s="64">
        <f t="shared" si="3"/>
        <v>80.542986425339365</v>
      </c>
      <c r="E41" s="64">
        <f t="shared" si="3"/>
        <v>85.496183206106863</v>
      </c>
      <c r="F41" s="64">
        <f t="shared" si="3"/>
        <v>82.857142857142861</v>
      </c>
      <c r="G41" s="64">
        <f t="shared" si="3"/>
        <v>90.625</v>
      </c>
      <c r="H41" s="64">
        <f t="shared" si="3"/>
        <v>67.605633802816897</v>
      </c>
      <c r="I41" s="64">
        <f t="shared" si="3"/>
        <v>92.5</v>
      </c>
      <c r="J41" s="64">
        <f t="shared" si="3"/>
        <v>87.931034482758619</v>
      </c>
      <c r="K41" s="64">
        <f t="shared" si="3"/>
        <v>87.719298245614027</v>
      </c>
      <c r="L41" s="64">
        <f t="shared" si="3"/>
        <v>82</v>
      </c>
      <c r="M41" s="64">
        <f t="shared" si="3"/>
        <v>81.355932203389841</v>
      </c>
      <c r="N41" s="64">
        <f t="shared" si="3"/>
        <v>68.888888888888886</v>
      </c>
      <c r="O41" s="64">
        <f t="shared" si="3"/>
        <v>88.679245283018872</v>
      </c>
      <c r="P41" s="64">
        <f t="shared" si="3"/>
        <v>74.193548387096769</v>
      </c>
      <c r="Q41" s="64">
        <f t="shared" si="4"/>
        <v>80.487804878048792</v>
      </c>
      <c r="R41" s="64">
        <f t="shared" si="4"/>
        <v>83.720930232558146</v>
      </c>
      <c r="S41" s="64">
        <f t="shared" ref="S41:T41" si="9">S11/(S11+S17+S23)*100</f>
        <v>94</v>
      </c>
      <c r="T41" s="64">
        <f t="shared" si="9"/>
        <v>100</v>
      </c>
      <c r="U41" s="64">
        <f t="shared" ref="U41" si="10">U11/(U11+U17+U23)*100</f>
        <v>76.470588235294116</v>
      </c>
    </row>
    <row r="42" spans="1:24" ht="15" customHeight="1" x14ac:dyDescent="0.2">
      <c r="A42" s="38" t="s">
        <v>42</v>
      </c>
      <c r="B42" s="64">
        <f>B12/(B12+B18+B24)*100</f>
        <v>81.900452488687776</v>
      </c>
      <c r="C42" s="64">
        <f t="shared" si="3"/>
        <v>81.603773584905653</v>
      </c>
      <c r="D42" s="64">
        <f t="shared" si="3"/>
        <v>82.916666666666671</v>
      </c>
      <c r="E42" s="64">
        <f t="shared" si="3"/>
        <v>86.857142857142861</v>
      </c>
      <c r="F42" s="64">
        <f t="shared" si="3"/>
        <v>84.158415841584159</v>
      </c>
      <c r="G42" s="64">
        <f t="shared" si="3"/>
        <v>84.782608695652172</v>
      </c>
      <c r="H42" s="64">
        <f t="shared" si="3"/>
        <v>83.516483516483518</v>
      </c>
      <c r="I42" s="64">
        <f t="shared" si="3"/>
        <v>94.444444444444443</v>
      </c>
      <c r="J42" s="64">
        <f t="shared" si="3"/>
        <v>81.690140845070431</v>
      </c>
      <c r="K42" s="64">
        <f t="shared" si="3"/>
        <v>97.101449275362313</v>
      </c>
      <c r="L42" s="64">
        <f t="shared" si="3"/>
        <v>90.721649484536087</v>
      </c>
      <c r="M42" s="64">
        <f t="shared" si="3"/>
        <v>72.463768115942031</v>
      </c>
      <c r="N42" s="64">
        <f t="shared" si="3"/>
        <v>86.419753086419746</v>
      </c>
      <c r="O42" s="64">
        <f t="shared" si="3"/>
        <v>65.517241379310349</v>
      </c>
      <c r="P42" s="64">
        <f t="shared" si="3"/>
        <v>81.132075471698116</v>
      </c>
      <c r="Q42" s="64">
        <f t="shared" si="4"/>
        <v>84</v>
      </c>
      <c r="R42" s="64">
        <f t="shared" si="4"/>
        <v>78.260869565217391</v>
      </c>
      <c r="S42" s="64">
        <f t="shared" ref="S42:T42" si="11">S12/(S12+S18+S24)*100</f>
        <v>100</v>
      </c>
      <c r="T42" s="64">
        <f t="shared" si="11"/>
        <v>100</v>
      </c>
      <c r="U42" s="64">
        <f t="shared" ref="U42" si="12">U12/(U12+U18+U24)*100</f>
        <v>77.272727272727266</v>
      </c>
    </row>
    <row r="43" spans="1:24" ht="15" customHeight="1" x14ac:dyDescent="0.2">
      <c r="A43" s="38" t="s">
        <v>43</v>
      </c>
      <c r="B43" s="64">
        <f>B13/(B13+B19+B25)*100</f>
        <v>94.255319148936167</v>
      </c>
      <c r="C43" s="64">
        <f t="shared" si="3"/>
        <v>92.971246006389777</v>
      </c>
      <c r="D43" s="64">
        <f t="shared" si="3"/>
        <v>84.770114942528735</v>
      </c>
      <c r="E43" s="64">
        <f t="shared" si="3"/>
        <v>95.564516129032256</v>
      </c>
      <c r="F43" s="64">
        <f t="shared" si="3"/>
        <v>92.148760330578511</v>
      </c>
      <c r="G43" s="64">
        <f t="shared" si="3"/>
        <v>89.024390243902445</v>
      </c>
      <c r="H43" s="64">
        <f t="shared" si="3"/>
        <v>88.741721854304629</v>
      </c>
      <c r="I43" s="64">
        <f t="shared" si="3"/>
        <v>96.226415094339629</v>
      </c>
      <c r="J43" s="64">
        <f t="shared" si="3"/>
        <v>95.774647887323937</v>
      </c>
      <c r="K43" s="64">
        <f t="shared" si="3"/>
        <v>92.857142857142861</v>
      </c>
      <c r="L43" s="64">
        <f t="shared" si="3"/>
        <v>96.932515337423311</v>
      </c>
      <c r="M43" s="64">
        <f t="shared" si="3"/>
        <v>93.650793650793645</v>
      </c>
      <c r="N43" s="64">
        <f t="shared" si="3"/>
        <v>98.039215686274503</v>
      </c>
      <c r="O43" s="64">
        <f t="shared" si="3"/>
        <v>84.375</v>
      </c>
      <c r="P43" s="64">
        <f t="shared" si="3"/>
        <v>100</v>
      </c>
      <c r="Q43" s="64">
        <f t="shared" si="4"/>
        <v>98.71794871794873</v>
      </c>
      <c r="R43" s="64">
        <f t="shared" si="4"/>
        <v>96.666666666666671</v>
      </c>
      <c r="S43" s="64">
        <f t="shared" ref="S43:T43" si="13">S13/(S13+S19+S25)*100</f>
        <v>96.103896103896105</v>
      </c>
      <c r="T43" s="64">
        <f t="shared" si="13"/>
        <v>95.6989247311828</v>
      </c>
      <c r="U43" s="64">
        <f t="shared" ref="U43" si="14">U13/(U13+U19+U25)*100</f>
        <v>95.454545454545453</v>
      </c>
    </row>
    <row r="44" spans="1:24" ht="15" customHeight="1" x14ac:dyDescent="0.2">
      <c r="A44" s="30"/>
    </row>
    <row r="45" spans="1:24" ht="15" customHeight="1" x14ac:dyDescent="0.25">
      <c r="A45" s="62" t="s">
        <v>35</v>
      </c>
      <c r="B45" s="66">
        <v>1.2</v>
      </c>
      <c r="C45" s="66">
        <f t="shared" ref="C45:P49" si="15">C15/(C15+C21+C9)*100</f>
        <v>5.3547523427041499</v>
      </c>
      <c r="D45" s="66">
        <f t="shared" si="15"/>
        <v>6.3589743589743595</v>
      </c>
      <c r="E45" s="66">
        <f t="shared" si="15"/>
        <v>2.4502297090352223</v>
      </c>
      <c r="F45" s="66">
        <f t="shared" si="15"/>
        <v>3.3333333333333335</v>
      </c>
      <c r="G45" s="66">
        <f t="shared" si="15"/>
        <v>4.8648648648648649</v>
      </c>
      <c r="H45" s="66">
        <f t="shared" si="15"/>
        <v>2.7247956403269753</v>
      </c>
      <c r="I45" s="66">
        <f t="shared" si="15"/>
        <v>1.9920318725099602</v>
      </c>
      <c r="J45" s="66">
        <f t="shared" si="15"/>
        <v>8.3591331269349833</v>
      </c>
      <c r="K45" s="66">
        <f t="shared" si="15"/>
        <v>7.232704402515723</v>
      </c>
      <c r="L45" s="66">
        <f t="shared" si="15"/>
        <v>7.5630252100840334</v>
      </c>
      <c r="M45" s="66">
        <f t="shared" si="15"/>
        <v>15.562913907284766</v>
      </c>
      <c r="N45" s="66">
        <f t="shared" si="15"/>
        <v>13.978494623655912</v>
      </c>
      <c r="O45" s="66">
        <f t="shared" si="15"/>
        <v>18.303571428571427</v>
      </c>
      <c r="P45" s="66">
        <f t="shared" si="15"/>
        <v>9.0425531914893629</v>
      </c>
      <c r="Q45" s="66">
        <f t="shared" ref="Q45:R49" si="16">Q15/(Q15+Q21+Q9)*100</f>
        <v>7.4626865671641784</v>
      </c>
      <c r="R45" s="66">
        <f t="shared" si="16"/>
        <v>10.27027027027027</v>
      </c>
      <c r="S45" s="66">
        <f t="shared" ref="S45:T45" si="17">S15/(S15+S21+S9)*100</f>
        <v>2.8436018957345972</v>
      </c>
      <c r="T45" s="66">
        <f t="shared" si="17"/>
        <v>4.3103448275862073</v>
      </c>
      <c r="U45" s="66">
        <f t="shared" ref="U45" si="18">U15/(U15+U21+U9)*100</f>
        <v>12.871287128712872</v>
      </c>
    </row>
    <row r="46" spans="1:24" ht="15" customHeight="1" x14ac:dyDescent="0.2">
      <c r="A46" s="38" t="s">
        <v>40</v>
      </c>
      <c r="B46" s="64">
        <f>B16/(B16+B22+B10)*100</f>
        <v>0.75187969924812026</v>
      </c>
      <c r="C46" s="64">
        <f t="shared" si="15"/>
        <v>1.7391304347826086</v>
      </c>
      <c r="D46" s="64">
        <f t="shared" si="15"/>
        <v>3.0120481927710845</v>
      </c>
      <c r="E46" s="64">
        <f t="shared" si="15"/>
        <v>0</v>
      </c>
      <c r="F46" s="64">
        <f t="shared" si="15"/>
        <v>0</v>
      </c>
      <c r="G46" s="64">
        <f t="shared" si="15"/>
        <v>0</v>
      </c>
      <c r="H46" s="64">
        <f t="shared" si="15"/>
        <v>0</v>
      </c>
      <c r="I46" s="64">
        <f t="shared" si="15"/>
        <v>0</v>
      </c>
      <c r="J46" s="64">
        <f t="shared" si="15"/>
        <v>11.538461538461538</v>
      </c>
      <c r="K46" s="64">
        <f t="shared" si="15"/>
        <v>13.461538461538462</v>
      </c>
      <c r="L46" s="64">
        <f t="shared" si="15"/>
        <v>10.638297872340425</v>
      </c>
      <c r="M46" s="64">
        <f t="shared" si="15"/>
        <v>20.833333333333336</v>
      </c>
      <c r="N46" s="64">
        <f t="shared" si="15"/>
        <v>25.490196078431371</v>
      </c>
      <c r="O46" s="64">
        <f t="shared" si="15"/>
        <v>14.285714285714285</v>
      </c>
      <c r="P46" s="64">
        <f t="shared" si="15"/>
        <v>0</v>
      </c>
      <c r="Q46" s="64">
        <f t="shared" si="16"/>
        <v>0</v>
      </c>
      <c r="R46" s="64">
        <f t="shared" si="16"/>
        <v>0</v>
      </c>
      <c r="S46" s="64">
        <f t="shared" ref="S46:T46" si="19">S16/(S16+S22+S10)*100</f>
        <v>0</v>
      </c>
      <c r="T46" s="64">
        <f t="shared" si="19"/>
        <v>16.216216216216218</v>
      </c>
      <c r="U46" s="64">
        <f t="shared" ref="U46" si="20">U16/(U16+U22+U10)*100</f>
        <v>0</v>
      </c>
    </row>
    <row r="47" spans="1:24" ht="15" customHeight="1" x14ac:dyDescent="0.2">
      <c r="A47" s="38" t="s">
        <v>41</v>
      </c>
      <c r="B47" s="64">
        <f>B17/(B17+B23+B11)*100</f>
        <v>3.0534351145038165</v>
      </c>
      <c r="C47" s="64">
        <f t="shared" si="15"/>
        <v>3.7383177570093453</v>
      </c>
      <c r="D47" s="64">
        <f t="shared" si="15"/>
        <v>3.6199095022624439</v>
      </c>
      <c r="E47" s="64">
        <f t="shared" si="15"/>
        <v>3.0534351145038165</v>
      </c>
      <c r="F47" s="64">
        <f t="shared" si="15"/>
        <v>8.5714285714285712</v>
      </c>
      <c r="G47" s="64">
        <f t="shared" si="15"/>
        <v>0</v>
      </c>
      <c r="H47" s="64">
        <f t="shared" si="15"/>
        <v>0</v>
      </c>
      <c r="I47" s="64">
        <f t="shared" si="15"/>
        <v>2.5</v>
      </c>
      <c r="J47" s="64">
        <f t="shared" si="15"/>
        <v>12.068965517241379</v>
      </c>
      <c r="K47" s="64">
        <f t="shared" si="15"/>
        <v>7.0175438596491224</v>
      </c>
      <c r="L47" s="64">
        <f t="shared" si="15"/>
        <v>16</v>
      </c>
      <c r="M47" s="64">
        <f t="shared" si="15"/>
        <v>18.64406779661017</v>
      </c>
      <c r="N47" s="64">
        <f t="shared" si="15"/>
        <v>28.888888888888886</v>
      </c>
      <c r="O47" s="64">
        <f t="shared" si="15"/>
        <v>9.433962264150944</v>
      </c>
      <c r="P47" s="64">
        <f t="shared" si="15"/>
        <v>22.58064516129032</v>
      </c>
      <c r="Q47" s="64">
        <f t="shared" si="16"/>
        <v>19.512195121951219</v>
      </c>
      <c r="R47" s="64">
        <f t="shared" si="16"/>
        <v>16.279069767441861</v>
      </c>
      <c r="S47" s="64">
        <f t="shared" ref="S47:T47" si="21">S17/(S17+S23+S11)*100</f>
        <v>6</v>
      </c>
      <c r="T47" s="64">
        <f t="shared" si="21"/>
        <v>0</v>
      </c>
      <c r="U47" s="64">
        <f t="shared" ref="U47" si="22">U17/(U17+U23+U11)*100</f>
        <v>23.52941176470588</v>
      </c>
    </row>
    <row r="48" spans="1:24" ht="15" customHeight="1" x14ac:dyDescent="0.2">
      <c r="A48" s="38" t="s">
        <v>42</v>
      </c>
      <c r="B48" s="64">
        <f>B18/(B18+B24+B12)*100</f>
        <v>3.1674208144796379</v>
      </c>
      <c r="C48" s="64">
        <f t="shared" si="15"/>
        <v>7.0754716981132075</v>
      </c>
      <c r="D48" s="64">
        <f t="shared" si="15"/>
        <v>4.1666666666666661</v>
      </c>
      <c r="E48" s="64">
        <f t="shared" si="15"/>
        <v>1.1428571428571428</v>
      </c>
      <c r="F48" s="64">
        <f t="shared" si="15"/>
        <v>4.455445544554455</v>
      </c>
      <c r="G48" s="64">
        <f t="shared" si="15"/>
        <v>5.4347826086956523</v>
      </c>
      <c r="H48" s="64">
        <f t="shared" si="15"/>
        <v>1.098901098901099</v>
      </c>
      <c r="I48" s="64">
        <f t="shared" si="15"/>
        <v>0</v>
      </c>
      <c r="J48" s="64">
        <f t="shared" si="15"/>
        <v>14.084507042253522</v>
      </c>
      <c r="K48" s="64">
        <f t="shared" si="15"/>
        <v>2.8985507246376812</v>
      </c>
      <c r="L48" s="64">
        <f t="shared" si="15"/>
        <v>9.2783505154639183</v>
      </c>
      <c r="M48" s="64">
        <f t="shared" si="15"/>
        <v>26.086956521739129</v>
      </c>
      <c r="N48" s="64">
        <f t="shared" si="15"/>
        <v>13.580246913580247</v>
      </c>
      <c r="O48" s="64">
        <f t="shared" si="15"/>
        <v>32.758620689655174</v>
      </c>
      <c r="P48" s="64">
        <f t="shared" si="15"/>
        <v>18.867924528301888</v>
      </c>
      <c r="Q48" s="64">
        <f t="shared" si="16"/>
        <v>14.000000000000002</v>
      </c>
      <c r="R48" s="64">
        <f t="shared" si="16"/>
        <v>21.739130434782609</v>
      </c>
      <c r="S48" s="64">
        <f t="shared" ref="S48:T48" si="23">S18/(S18+S24+S12)*100</f>
        <v>0</v>
      </c>
      <c r="T48" s="64">
        <f t="shared" si="23"/>
        <v>0</v>
      </c>
      <c r="U48" s="64">
        <f t="shared" ref="U48" si="24">U18/(U18+U24+U12)*100</f>
        <v>22.727272727272727</v>
      </c>
    </row>
    <row r="49" spans="1:21" ht="15" customHeight="1" x14ac:dyDescent="0.2">
      <c r="A49" s="38" t="s">
        <v>43</v>
      </c>
      <c r="B49" s="64">
        <f>B19/(B19+B25+B13)*100</f>
        <v>0</v>
      </c>
      <c r="C49" s="64">
        <f t="shared" si="15"/>
        <v>6.0702875399361016</v>
      </c>
      <c r="D49" s="64">
        <f t="shared" si="15"/>
        <v>11.206896551724139</v>
      </c>
      <c r="E49" s="64">
        <f t="shared" si="15"/>
        <v>4.032258064516129</v>
      </c>
      <c r="F49" s="64">
        <f t="shared" si="15"/>
        <v>1.6528925619834711</v>
      </c>
      <c r="G49" s="64">
        <f t="shared" si="15"/>
        <v>7.9268292682926829</v>
      </c>
      <c r="H49" s="64">
        <f t="shared" si="15"/>
        <v>5.9602649006622519</v>
      </c>
      <c r="I49" s="64">
        <f t="shared" si="15"/>
        <v>3.7735849056603774</v>
      </c>
      <c r="J49" s="64">
        <f t="shared" si="15"/>
        <v>2.8169014084507045</v>
      </c>
      <c r="K49" s="64">
        <f t="shared" si="15"/>
        <v>7.1428571428571423</v>
      </c>
      <c r="L49" s="64">
        <f t="shared" si="15"/>
        <v>3.0674846625766872</v>
      </c>
      <c r="M49" s="64">
        <f t="shared" si="15"/>
        <v>6.3492063492063489</v>
      </c>
      <c r="N49" s="64">
        <f t="shared" si="15"/>
        <v>1.9607843137254901</v>
      </c>
      <c r="O49" s="64">
        <f t="shared" si="15"/>
        <v>15.625</v>
      </c>
      <c r="P49" s="64">
        <f t="shared" si="15"/>
        <v>0</v>
      </c>
      <c r="Q49" s="64">
        <f t="shared" si="16"/>
        <v>0</v>
      </c>
      <c r="R49" s="64">
        <f t="shared" si="16"/>
        <v>3.3333333333333335</v>
      </c>
      <c r="S49" s="64">
        <f t="shared" ref="S49:T49" si="25">S19/(S19+S25+S13)*100</f>
        <v>3.8961038961038961</v>
      </c>
      <c r="T49" s="64">
        <f t="shared" si="25"/>
        <v>4.3010752688172049</v>
      </c>
      <c r="U49" s="64">
        <f t="shared" ref="U49" si="26">U19/(U19+U25+U13)*100</f>
        <v>4.5454545454545459</v>
      </c>
    </row>
    <row r="50" spans="1:21" ht="15" customHeight="1" x14ac:dyDescent="0.2">
      <c r="A50" s="30"/>
    </row>
    <row r="51" spans="1:21" ht="15" customHeight="1" x14ac:dyDescent="0.25">
      <c r="A51" s="33" t="s">
        <v>36</v>
      </c>
      <c r="B51" s="66">
        <f>B21/(B21+B9+B15)*100</f>
        <v>10.471204188481675</v>
      </c>
      <c r="C51" s="66">
        <f t="shared" ref="C51:P55" si="27">C21/(C21+C9+C15)*100</f>
        <v>8.2998661311914326</v>
      </c>
      <c r="D51" s="66">
        <f t="shared" si="27"/>
        <v>10.76923076923077</v>
      </c>
      <c r="E51" s="66">
        <f t="shared" si="27"/>
        <v>7.1975497702909648</v>
      </c>
      <c r="F51" s="66">
        <f t="shared" si="27"/>
        <v>11.060606060606061</v>
      </c>
      <c r="G51" s="66">
        <f t="shared" si="27"/>
        <v>7.5675675675675684</v>
      </c>
      <c r="H51" s="66">
        <f t="shared" si="27"/>
        <v>14.713896457765669</v>
      </c>
      <c r="I51" s="66">
        <f t="shared" si="27"/>
        <v>3.5856573705179287</v>
      </c>
      <c r="J51" s="66">
        <f t="shared" si="27"/>
        <v>1.5479876160990713</v>
      </c>
      <c r="K51" s="66">
        <f t="shared" si="27"/>
        <v>1.8867924528301887</v>
      </c>
      <c r="L51" s="66">
        <f t="shared" si="27"/>
        <v>0.28011204481792717</v>
      </c>
      <c r="M51" s="66">
        <f t="shared" si="27"/>
        <v>1.6556291390728477</v>
      </c>
      <c r="N51" s="66">
        <f t="shared" si="27"/>
        <v>1.0752688172043012</v>
      </c>
      <c r="O51" s="66">
        <f t="shared" si="27"/>
        <v>0.89285714285714279</v>
      </c>
      <c r="P51" s="66">
        <f t="shared" si="27"/>
        <v>0.53191489361702127</v>
      </c>
      <c r="Q51" s="66">
        <f t="shared" ref="Q51:R55" si="28">Q21/(Q21+Q9+Q15)*100</f>
        <v>0.99502487562189057</v>
      </c>
      <c r="R51" s="66">
        <f t="shared" si="28"/>
        <v>0</v>
      </c>
      <c r="S51" s="66">
        <f t="shared" ref="S51:T51" si="29">S21/(S21+S9+S15)*100</f>
        <v>0</v>
      </c>
      <c r="T51" s="66">
        <f t="shared" si="29"/>
        <v>0</v>
      </c>
      <c r="U51" s="66">
        <f t="shared" ref="U51" si="30">U21/(U21+U9+U15)*100</f>
        <v>0</v>
      </c>
    </row>
    <row r="52" spans="1:21" ht="15" customHeight="1" x14ac:dyDescent="0.2">
      <c r="A52" s="38" t="s">
        <v>40</v>
      </c>
      <c r="B52" s="64">
        <f>B22/(B22+B10+B16)*100</f>
        <v>10.526315789473683</v>
      </c>
      <c r="C52" s="64">
        <f t="shared" si="27"/>
        <v>14.782608695652174</v>
      </c>
      <c r="D52" s="64">
        <f t="shared" si="27"/>
        <v>15.060240963855422</v>
      </c>
      <c r="E52" s="64">
        <f t="shared" si="27"/>
        <v>10.1010101010101</v>
      </c>
      <c r="F52" s="64">
        <f t="shared" si="27"/>
        <v>23.423423423423422</v>
      </c>
      <c r="G52" s="64">
        <f t="shared" si="27"/>
        <v>16</v>
      </c>
      <c r="H52" s="64">
        <f t="shared" si="27"/>
        <v>16.666666666666664</v>
      </c>
      <c r="I52" s="64">
        <f t="shared" si="27"/>
        <v>9.0909090909090917</v>
      </c>
      <c r="J52" s="64">
        <f t="shared" si="27"/>
        <v>0</v>
      </c>
      <c r="K52" s="64">
        <f t="shared" si="27"/>
        <v>5.7692307692307692</v>
      </c>
      <c r="L52" s="64">
        <f t="shared" si="27"/>
        <v>0</v>
      </c>
      <c r="M52" s="64">
        <f t="shared" si="27"/>
        <v>8.3333333333333321</v>
      </c>
      <c r="N52" s="64">
        <f t="shared" si="27"/>
        <v>3.9215686274509802</v>
      </c>
      <c r="O52" s="64">
        <f t="shared" si="27"/>
        <v>0</v>
      </c>
      <c r="P52" s="64">
        <f t="shared" si="27"/>
        <v>0</v>
      </c>
      <c r="Q52" s="64">
        <f t="shared" si="28"/>
        <v>0</v>
      </c>
      <c r="R52" s="64">
        <f t="shared" si="28"/>
        <v>0</v>
      </c>
      <c r="S52" s="64">
        <f t="shared" ref="S52:T52" si="31">S22/(S22+S10+S16)*100</f>
        <v>0</v>
      </c>
      <c r="T52" s="64">
        <f t="shared" si="31"/>
        <v>0</v>
      </c>
      <c r="U52" s="64">
        <f t="shared" ref="U52" si="32">U22/(U22+U10+U16)*100</f>
        <v>0</v>
      </c>
    </row>
    <row r="53" spans="1:21" ht="15" customHeight="1" x14ac:dyDescent="0.2">
      <c r="A53" s="38" t="s">
        <v>41</v>
      </c>
      <c r="B53" s="64">
        <f>B23/(B23+B11+B17)*100</f>
        <v>19.847328244274809</v>
      </c>
      <c r="C53" s="64">
        <f t="shared" si="27"/>
        <v>16.822429906542055</v>
      </c>
      <c r="D53" s="64">
        <f t="shared" si="27"/>
        <v>15.837104072398189</v>
      </c>
      <c r="E53" s="64">
        <f t="shared" si="27"/>
        <v>11.450381679389313</v>
      </c>
      <c r="F53" s="64">
        <f t="shared" si="27"/>
        <v>8.5714285714285712</v>
      </c>
      <c r="G53" s="64">
        <f t="shared" si="27"/>
        <v>9.375</v>
      </c>
      <c r="H53" s="64">
        <f t="shared" si="27"/>
        <v>32.394366197183103</v>
      </c>
      <c r="I53" s="64">
        <f t="shared" si="27"/>
        <v>5</v>
      </c>
      <c r="J53" s="64">
        <f t="shared" si="27"/>
        <v>0</v>
      </c>
      <c r="K53" s="64">
        <f t="shared" si="27"/>
        <v>5.2631578947368416</v>
      </c>
      <c r="L53" s="64">
        <f t="shared" si="27"/>
        <v>2</v>
      </c>
      <c r="M53" s="64">
        <f t="shared" si="27"/>
        <v>0</v>
      </c>
      <c r="N53" s="64">
        <f t="shared" si="27"/>
        <v>2.2222222222222223</v>
      </c>
      <c r="O53" s="64">
        <f t="shared" si="27"/>
        <v>1.8867924528301887</v>
      </c>
      <c r="P53" s="64">
        <f t="shared" si="27"/>
        <v>3.225806451612903</v>
      </c>
      <c r="Q53" s="64">
        <f t="shared" si="28"/>
        <v>0</v>
      </c>
      <c r="R53" s="64">
        <f t="shared" si="28"/>
        <v>0</v>
      </c>
      <c r="S53" s="64">
        <f t="shared" ref="S53:T53" si="33">S23/(S23+S11+S17)*100</f>
        <v>0</v>
      </c>
      <c r="T53" s="64">
        <f t="shared" si="33"/>
        <v>0</v>
      </c>
      <c r="U53" s="64">
        <f t="shared" ref="U53" si="34">U23/(U23+U11+U17)*100</f>
        <v>0</v>
      </c>
    </row>
    <row r="54" spans="1:21" ht="15" customHeight="1" x14ac:dyDescent="0.2">
      <c r="A54" s="38" t="s">
        <v>42</v>
      </c>
      <c r="B54" s="64">
        <f>B24/(B24+B12+B18)*100</f>
        <v>14.932126696832579</v>
      </c>
      <c r="C54" s="64">
        <f t="shared" si="27"/>
        <v>11.320754716981133</v>
      </c>
      <c r="D54" s="64">
        <f t="shared" si="27"/>
        <v>12.916666666666668</v>
      </c>
      <c r="E54" s="64">
        <f t="shared" si="27"/>
        <v>12</v>
      </c>
      <c r="F54" s="64">
        <f t="shared" si="27"/>
        <v>11.386138613861387</v>
      </c>
      <c r="G54" s="64">
        <f t="shared" si="27"/>
        <v>9.7826086956521738</v>
      </c>
      <c r="H54" s="64">
        <f t="shared" si="27"/>
        <v>15.384615384615385</v>
      </c>
      <c r="I54" s="64">
        <f t="shared" si="27"/>
        <v>5.5555555555555554</v>
      </c>
      <c r="J54" s="64">
        <f t="shared" si="27"/>
        <v>4.225352112676056</v>
      </c>
      <c r="K54" s="64">
        <f t="shared" si="27"/>
        <v>0</v>
      </c>
      <c r="L54" s="64">
        <f t="shared" si="27"/>
        <v>0</v>
      </c>
      <c r="M54" s="64">
        <f t="shared" si="27"/>
        <v>1.4492753623188406</v>
      </c>
      <c r="N54" s="64">
        <f t="shared" si="27"/>
        <v>0</v>
      </c>
      <c r="O54" s="64">
        <f t="shared" si="27"/>
        <v>1.7241379310344827</v>
      </c>
      <c r="P54" s="64">
        <f t="shared" si="27"/>
        <v>0</v>
      </c>
      <c r="Q54" s="64">
        <f t="shared" si="28"/>
        <v>2</v>
      </c>
      <c r="R54" s="64">
        <f t="shared" si="28"/>
        <v>0</v>
      </c>
      <c r="S54" s="64">
        <f t="shared" ref="S54:T54" si="35">S24/(S24+S12+S18)*100</f>
        <v>0</v>
      </c>
      <c r="T54" s="64">
        <f t="shared" si="35"/>
        <v>0</v>
      </c>
      <c r="U54" s="64">
        <f t="shared" ref="U54" si="36">U24/(U24+U12+U18)*100</f>
        <v>0</v>
      </c>
    </row>
    <row r="55" spans="1:21" ht="15" customHeight="1" thickBot="1" x14ac:dyDescent="0.25">
      <c r="A55" s="63" t="s">
        <v>43</v>
      </c>
      <c r="B55" s="65">
        <f>B25/(B25+B13+B19)*100</f>
        <v>5.7446808510638299</v>
      </c>
      <c r="C55" s="65">
        <f t="shared" si="27"/>
        <v>0.95846645367412142</v>
      </c>
      <c r="D55" s="65">
        <f t="shared" si="27"/>
        <v>4.0229885057471266</v>
      </c>
      <c r="E55" s="65">
        <f t="shared" si="27"/>
        <v>0.40322580645161288</v>
      </c>
      <c r="F55" s="65">
        <f t="shared" si="27"/>
        <v>6.1983471074380168</v>
      </c>
      <c r="G55" s="65">
        <f t="shared" si="27"/>
        <v>3.0487804878048781</v>
      </c>
      <c r="H55" s="65">
        <f t="shared" si="27"/>
        <v>5.298013245033113</v>
      </c>
      <c r="I55" s="65">
        <f t="shared" si="27"/>
        <v>0</v>
      </c>
      <c r="J55" s="65">
        <f t="shared" si="27"/>
        <v>1.4084507042253522</v>
      </c>
      <c r="K55" s="65">
        <f t="shared" si="27"/>
        <v>0</v>
      </c>
      <c r="L55" s="65">
        <f t="shared" si="27"/>
        <v>0</v>
      </c>
      <c r="M55" s="65">
        <f t="shared" si="27"/>
        <v>0</v>
      </c>
      <c r="N55" s="65">
        <f t="shared" si="27"/>
        <v>0</v>
      </c>
      <c r="O55" s="65">
        <f t="shared" si="27"/>
        <v>0</v>
      </c>
      <c r="P55" s="65">
        <f t="shared" si="27"/>
        <v>0</v>
      </c>
      <c r="Q55" s="65">
        <f t="shared" si="28"/>
        <v>1.2820512820512819</v>
      </c>
      <c r="R55" s="65">
        <f t="shared" si="28"/>
        <v>0</v>
      </c>
      <c r="S55" s="65">
        <f t="shared" ref="S55:T55" si="37">S25/(S25+S13+S19)*100</f>
        <v>0</v>
      </c>
      <c r="T55" s="65">
        <f t="shared" si="37"/>
        <v>0</v>
      </c>
      <c r="U55" s="65">
        <f t="shared" ref="U55" si="38">U25/(U25+U13+U19)*100</f>
        <v>0</v>
      </c>
    </row>
    <row r="56" spans="1:21" ht="15" customHeight="1" x14ac:dyDescent="0.2">
      <c r="A56" s="328" t="s">
        <v>226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67"/>
      <c r="T56" s="67"/>
      <c r="U56" s="67"/>
    </row>
    <row r="57" spans="1:21" ht="15" customHeight="1" x14ac:dyDescent="0.2">
      <c r="A57" s="329" t="s">
        <v>224</v>
      </c>
      <c r="B57" s="329"/>
      <c r="C57" s="329"/>
      <c r="D57" s="329"/>
      <c r="E57" s="329"/>
      <c r="F57" s="329"/>
      <c r="G57" s="329"/>
      <c r="H57" s="329"/>
      <c r="I57" s="329"/>
      <c r="J57" s="329"/>
      <c r="K57" s="329"/>
      <c r="L57" s="329"/>
      <c r="M57" s="329"/>
      <c r="N57" s="329"/>
      <c r="O57" s="329"/>
      <c r="P57" s="329"/>
      <c r="Q57" s="329"/>
      <c r="R57" s="329"/>
      <c r="S57" s="257"/>
      <c r="T57" s="288"/>
      <c r="U57" s="300"/>
    </row>
  </sheetData>
  <mergeCells count="14">
    <mergeCell ref="W3:X4"/>
    <mergeCell ref="W30:X31"/>
    <mergeCell ref="A57:R57"/>
    <mergeCell ref="A1:R1"/>
    <mergeCell ref="A2:R2"/>
    <mergeCell ref="A3:R3"/>
    <mergeCell ref="A4:R4"/>
    <mergeCell ref="A31:R31"/>
    <mergeCell ref="A32:R32"/>
    <mergeCell ref="A33:R33"/>
    <mergeCell ref="A34:R34"/>
    <mergeCell ref="A35:R35"/>
    <mergeCell ref="A26:R26"/>
    <mergeCell ref="A56:R56"/>
  </mergeCells>
  <hyperlinks>
    <hyperlink ref="W3" r:id="rId1" location="INDICE!A1"/>
    <hyperlink ref="W3:X4" location="INDICE!A1" display="INDICE"/>
    <hyperlink ref="W30" r:id="rId2" location="INDICE!A1"/>
    <hyperlink ref="W30:X31" location="INDICE!A1" display="INDICE"/>
  </hyperlinks>
  <printOptions horizontalCentered="1"/>
  <pageMargins left="0.59055118110236227" right="0.59055118110236227" top="0.59055118110236227" bottom="0.59055118110236227" header="0" footer="0"/>
  <pageSetup scale="69" fitToHeight="2" orientation="landscape" r:id="rId3"/>
  <headerFooter alignWithMargins="0"/>
  <rowBreaks count="1" manualBreakCount="1">
    <brk id="30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>
    <pageSetUpPr fitToPage="1"/>
  </sheetPr>
  <dimension ref="A1:W66"/>
  <sheetViews>
    <sheetView zoomScaleNormal="100" zoomScaleSheetLayoutView="100" workbookViewId="0">
      <selection activeCell="V2" sqref="V2:W3"/>
    </sheetView>
  </sheetViews>
  <sheetFormatPr baseColWidth="10" defaultColWidth="12.140625" defaultRowHeight="15" customHeight="1" x14ac:dyDescent="0.25"/>
  <cols>
    <col min="1" max="1" width="13.7109375" style="23" bestFit="1" customWidth="1"/>
    <col min="2" max="21" width="8.7109375" style="23" customWidth="1"/>
    <col min="22" max="25" width="11.42578125" style="23" customWidth="1"/>
    <col min="26" max="258" width="12.140625" style="23"/>
    <col min="259" max="259" width="22.28515625" style="23" customWidth="1"/>
    <col min="260" max="275" width="8.5703125" style="23" customWidth="1"/>
    <col min="276" max="514" width="12.140625" style="23"/>
    <col min="515" max="515" width="22.28515625" style="23" customWidth="1"/>
    <col min="516" max="531" width="8.5703125" style="23" customWidth="1"/>
    <col min="532" max="770" width="12.140625" style="23"/>
    <col min="771" max="771" width="22.28515625" style="23" customWidth="1"/>
    <col min="772" max="787" width="8.5703125" style="23" customWidth="1"/>
    <col min="788" max="1026" width="12.140625" style="23"/>
    <col min="1027" max="1027" width="22.28515625" style="23" customWidth="1"/>
    <col min="1028" max="1043" width="8.5703125" style="23" customWidth="1"/>
    <col min="1044" max="1282" width="12.140625" style="23"/>
    <col min="1283" max="1283" width="22.28515625" style="23" customWidth="1"/>
    <col min="1284" max="1299" width="8.5703125" style="23" customWidth="1"/>
    <col min="1300" max="1538" width="12.140625" style="23"/>
    <col min="1539" max="1539" width="22.28515625" style="23" customWidth="1"/>
    <col min="1540" max="1555" width="8.5703125" style="23" customWidth="1"/>
    <col min="1556" max="1794" width="12.140625" style="23"/>
    <col min="1795" max="1795" width="22.28515625" style="23" customWidth="1"/>
    <col min="1796" max="1811" width="8.5703125" style="23" customWidth="1"/>
    <col min="1812" max="2050" width="12.140625" style="23"/>
    <col min="2051" max="2051" width="22.28515625" style="23" customWidth="1"/>
    <col min="2052" max="2067" width="8.5703125" style="23" customWidth="1"/>
    <col min="2068" max="2306" width="12.140625" style="23"/>
    <col min="2307" max="2307" width="22.28515625" style="23" customWidth="1"/>
    <col min="2308" max="2323" width="8.5703125" style="23" customWidth="1"/>
    <col min="2324" max="2562" width="12.140625" style="23"/>
    <col min="2563" max="2563" width="22.28515625" style="23" customWidth="1"/>
    <col min="2564" max="2579" width="8.5703125" style="23" customWidth="1"/>
    <col min="2580" max="2818" width="12.140625" style="23"/>
    <col min="2819" max="2819" width="22.28515625" style="23" customWidth="1"/>
    <col min="2820" max="2835" width="8.5703125" style="23" customWidth="1"/>
    <col min="2836" max="3074" width="12.140625" style="23"/>
    <col min="3075" max="3075" width="22.28515625" style="23" customWidth="1"/>
    <col min="3076" max="3091" width="8.5703125" style="23" customWidth="1"/>
    <col min="3092" max="3330" width="12.140625" style="23"/>
    <col min="3331" max="3331" width="22.28515625" style="23" customWidth="1"/>
    <col min="3332" max="3347" width="8.5703125" style="23" customWidth="1"/>
    <col min="3348" max="3586" width="12.140625" style="23"/>
    <col min="3587" max="3587" width="22.28515625" style="23" customWidth="1"/>
    <col min="3588" max="3603" width="8.5703125" style="23" customWidth="1"/>
    <col min="3604" max="3842" width="12.140625" style="23"/>
    <col min="3843" max="3843" width="22.28515625" style="23" customWidth="1"/>
    <col min="3844" max="3859" width="8.5703125" style="23" customWidth="1"/>
    <col min="3860" max="4098" width="12.140625" style="23"/>
    <col min="4099" max="4099" width="22.28515625" style="23" customWidth="1"/>
    <col min="4100" max="4115" width="8.5703125" style="23" customWidth="1"/>
    <col min="4116" max="4354" width="12.140625" style="23"/>
    <col min="4355" max="4355" width="22.28515625" style="23" customWidth="1"/>
    <col min="4356" max="4371" width="8.5703125" style="23" customWidth="1"/>
    <col min="4372" max="4610" width="12.140625" style="23"/>
    <col min="4611" max="4611" width="22.28515625" style="23" customWidth="1"/>
    <col min="4612" max="4627" width="8.5703125" style="23" customWidth="1"/>
    <col min="4628" max="4866" width="12.140625" style="23"/>
    <col min="4867" max="4867" width="22.28515625" style="23" customWidth="1"/>
    <col min="4868" max="4883" width="8.5703125" style="23" customWidth="1"/>
    <col min="4884" max="5122" width="12.140625" style="23"/>
    <col min="5123" max="5123" width="22.28515625" style="23" customWidth="1"/>
    <col min="5124" max="5139" width="8.5703125" style="23" customWidth="1"/>
    <col min="5140" max="5378" width="12.140625" style="23"/>
    <col min="5379" max="5379" width="22.28515625" style="23" customWidth="1"/>
    <col min="5380" max="5395" width="8.5703125" style="23" customWidth="1"/>
    <col min="5396" max="5634" width="12.140625" style="23"/>
    <col min="5635" max="5635" width="22.28515625" style="23" customWidth="1"/>
    <col min="5636" max="5651" width="8.5703125" style="23" customWidth="1"/>
    <col min="5652" max="5890" width="12.140625" style="23"/>
    <col min="5891" max="5891" width="22.28515625" style="23" customWidth="1"/>
    <col min="5892" max="5907" width="8.5703125" style="23" customWidth="1"/>
    <col min="5908" max="6146" width="12.140625" style="23"/>
    <col min="6147" max="6147" width="22.28515625" style="23" customWidth="1"/>
    <col min="6148" max="6163" width="8.5703125" style="23" customWidth="1"/>
    <col min="6164" max="6402" width="12.140625" style="23"/>
    <col min="6403" max="6403" width="22.28515625" style="23" customWidth="1"/>
    <col min="6404" max="6419" width="8.5703125" style="23" customWidth="1"/>
    <col min="6420" max="6658" width="12.140625" style="23"/>
    <col min="6659" max="6659" width="22.28515625" style="23" customWidth="1"/>
    <col min="6660" max="6675" width="8.5703125" style="23" customWidth="1"/>
    <col min="6676" max="6914" width="12.140625" style="23"/>
    <col min="6915" max="6915" width="22.28515625" style="23" customWidth="1"/>
    <col min="6916" max="6931" width="8.5703125" style="23" customWidth="1"/>
    <col min="6932" max="7170" width="12.140625" style="23"/>
    <col min="7171" max="7171" width="22.28515625" style="23" customWidth="1"/>
    <col min="7172" max="7187" width="8.5703125" style="23" customWidth="1"/>
    <col min="7188" max="7426" width="12.140625" style="23"/>
    <col min="7427" max="7427" width="22.28515625" style="23" customWidth="1"/>
    <col min="7428" max="7443" width="8.5703125" style="23" customWidth="1"/>
    <col min="7444" max="7682" width="12.140625" style="23"/>
    <col min="7683" max="7683" width="22.28515625" style="23" customWidth="1"/>
    <col min="7684" max="7699" width="8.5703125" style="23" customWidth="1"/>
    <col min="7700" max="7938" width="12.140625" style="23"/>
    <col min="7939" max="7939" width="22.28515625" style="23" customWidth="1"/>
    <col min="7940" max="7955" width="8.5703125" style="23" customWidth="1"/>
    <col min="7956" max="8194" width="12.140625" style="23"/>
    <col min="8195" max="8195" width="22.28515625" style="23" customWidth="1"/>
    <col min="8196" max="8211" width="8.5703125" style="23" customWidth="1"/>
    <col min="8212" max="8450" width="12.140625" style="23"/>
    <col min="8451" max="8451" width="22.28515625" style="23" customWidth="1"/>
    <col min="8452" max="8467" width="8.5703125" style="23" customWidth="1"/>
    <col min="8468" max="8706" width="12.140625" style="23"/>
    <col min="8707" max="8707" width="22.28515625" style="23" customWidth="1"/>
    <col min="8708" max="8723" width="8.5703125" style="23" customWidth="1"/>
    <col min="8724" max="8962" width="12.140625" style="23"/>
    <col min="8963" max="8963" width="22.28515625" style="23" customWidth="1"/>
    <col min="8964" max="8979" width="8.5703125" style="23" customWidth="1"/>
    <col min="8980" max="9218" width="12.140625" style="23"/>
    <col min="9219" max="9219" width="22.28515625" style="23" customWidth="1"/>
    <col min="9220" max="9235" width="8.5703125" style="23" customWidth="1"/>
    <col min="9236" max="9474" width="12.140625" style="23"/>
    <col min="9475" max="9475" width="22.28515625" style="23" customWidth="1"/>
    <col min="9476" max="9491" width="8.5703125" style="23" customWidth="1"/>
    <col min="9492" max="9730" width="12.140625" style="23"/>
    <col min="9731" max="9731" width="22.28515625" style="23" customWidth="1"/>
    <col min="9732" max="9747" width="8.5703125" style="23" customWidth="1"/>
    <col min="9748" max="9986" width="12.140625" style="23"/>
    <col min="9987" max="9987" width="22.28515625" style="23" customWidth="1"/>
    <col min="9988" max="10003" width="8.5703125" style="23" customWidth="1"/>
    <col min="10004" max="10242" width="12.140625" style="23"/>
    <col min="10243" max="10243" width="22.28515625" style="23" customWidth="1"/>
    <col min="10244" max="10259" width="8.5703125" style="23" customWidth="1"/>
    <col min="10260" max="10498" width="12.140625" style="23"/>
    <col min="10499" max="10499" width="22.28515625" style="23" customWidth="1"/>
    <col min="10500" max="10515" width="8.5703125" style="23" customWidth="1"/>
    <col min="10516" max="10754" width="12.140625" style="23"/>
    <col min="10755" max="10755" width="22.28515625" style="23" customWidth="1"/>
    <col min="10756" max="10771" width="8.5703125" style="23" customWidth="1"/>
    <col min="10772" max="11010" width="12.140625" style="23"/>
    <col min="11011" max="11011" width="22.28515625" style="23" customWidth="1"/>
    <col min="11012" max="11027" width="8.5703125" style="23" customWidth="1"/>
    <col min="11028" max="11266" width="12.140625" style="23"/>
    <col min="11267" max="11267" width="22.28515625" style="23" customWidth="1"/>
    <col min="11268" max="11283" width="8.5703125" style="23" customWidth="1"/>
    <col min="11284" max="11522" width="12.140625" style="23"/>
    <col min="11523" max="11523" width="22.28515625" style="23" customWidth="1"/>
    <col min="11524" max="11539" width="8.5703125" style="23" customWidth="1"/>
    <col min="11540" max="11778" width="12.140625" style="23"/>
    <col min="11779" max="11779" width="22.28515625" style="23" customWidth="1"/>
    <col min="11780" max="11795" width="8.5703125" style="23" customWidth="1"/>
    <col min="11796" max="12034" width="12.140625" style="23"/>
    <col min="12035" max="12035" width="22.28515625" style="23" customWidth="1"/>
    <col min="12036" max="12051" width="8.5703125" style="23" customWidth="1"/>
    <col min="12052" max="12290" width="12.140625" style="23"/>
    <col min="12291" max="12291" width="22.28515625" style="23" customWidth="1"/>
    <col min="12292" max="12307" width="8.5703125" style="23" customWidth="1"/>
    <col min="12308" max="12546" width="12.140625" style="23"/>
    <col min="12547" max="12547" width="22.28515625" style="23" customWidth="1"/>
    <col min="12548" max="12563" width="8.5703125" style="23" customWidth="1"/>
    <col min="12564" max="12802" width="12.140625" style="23"/>
    <col min="12803" max="12803" width="22.28515625" style="23" customWidth="1"/>
    <col min="12804" max="12819" width="8.5703125" style="23" customWidth="1"/>
    <col min="12820" max="13058" width="12.140625" style="23"/>
    <col min="13059" max="13059" width="22.28515625" style="23" customWidth="1"/>
    <col min="13060" max="13075" width="8.5703125" style="23" customWidth="1"/>
    <col min="13076" max="13314" width="12.140625" style="23"/>
    <col min="13315" max="13315" width="22.28515625" style="23" customWidth="1"/>
    <col min="13316" max="13331" width="8.5703125" style="23" customWidth="1"/>
    <col min="13332" max="13570" width="12.140625" style="23"/>
    <col min="13571" max="13571" width="22.28515625" style="23" customWidth="1"/>
    <col min="13572" max="13587" width="8.5703125" style="23" customWidth="1"/>
    <col min="13588" max="13826" width="12.140625" style="23"/>
    <col min="13827" max="13827" width="22.28515625" style="23" customWidth="1"/>
    <col min="13828" max="13843" width="8.5703125" style="23" customWidth="1"/>
    <col min="13844" max="14082" width="12.140625" style="23"/>
    <col min="14083" max="14083" width="22.28515625" style="23" customWidth="1"/>
    <col min="14084" max="14099" width="8.5703125" style="23" customWidth="1"/>
    <col min="14100" max="14338" width="12.140625" style="23"/>
    <col min="14339" max="14339" width="22.28515625" style="23" customWidth="1"/>
    <col min="14340" max="14355" width="8.5703125" style="23" customWidth="1"/>
    <col min="14356" max="14594" width="12.140625" style="23"/>
    <col min="14595" max="14595" width="22.28515625" style="23" customWidth="1"/>
    <col min="14596" max="14611" width="8.5703125" style="23" customWidth="1"/>
    <col min="14612" max="14850" width="12.140625" style="23"/>
    <col min="14851" max="14851" width="22.28515625" style="23" customWidth="1"/>
    <col min="14852" max="14867" width="8.5703125" style="23" customWidth="1"/>
    <col min="14868" max="15106" width="12.140625" style="23"/>
    <col min="15107" max="15107" width="22.28515625" style="23" customWidth="1"/>
    <col min="15108" max="15123" width="8.5703125" style="23" customWidth="1"/>
    <col min="15124" max="15362" width="12.140625" style="23"/>
    <col min="15363" max="15363" width="22.28515625" style="23" customWidth="1"/>
    <col min="15364" max="15379" width="8.5703125" style="23" customWidth="1"/>
    <col min="15380" max="15618" width="12.140625" style="23"/>
    <col min="15619" max="15619" width="22.28515625" style="23" customWidth="1"/>
    <col min="15620" max="15635" width="8.5703125" style="23" customWidth="1"/>
    <col min="15636" max="15874" width="12.140625" style="23"/>
    <col min="15875" max="15875" width="22.28515625" style="23" customWidth="1"/>
    <col min="15876" max="15891" width="8.5703125" style="23" customWidth="1"/>
    <col min="15892" max="16130" width="12.140625" style="23"/>
    <col min="16131" max="16131" width="22.28515625" style="23" customWidth="1"/>
    <col min="16132" max="16147" width="8.5703125" style="23" customWidth="1"/>
    <col min="16148" max="16384" width="12.140625" style="23"/>
  </cols>
  <sheetData>
    <row r="1" spans="1:23" s="20" customFormat="1" ht="15" customHeight="1" x14ac:dyDescent="0.25">
      <c r="A1" s="273" t="s">
        <v>411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/>
      <c r="W1"/>
    </row>
    <row r="2" spans="1:23" s="20" customFormat="1" ht="15" customHeight="1" x14ac:dyDescent="0.25">
      <c r="A2" s="273" t="s">
        <v>44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326" t="s">
        <v>317</v>
      </c>
      <c r="W2" s="326"/>
    </row>
    <row r="3" spans="1:23" s="20" customFormat="1" ht="15" customHeight="1" x14ac:dyDescent="0.25">
      <c r="A3" s="273" t="s">
        <v>231</v>
      </c>
      <c r="B3" s="273"/>
      <c r="C3" s="273"/>
      <c r="D3" s="273"/>
      <c r="E3" s="273"/>
      <c r="F3" s="273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326"/>
      <c r="W3" s="326"/>
    </row>
    <row r="4" spans="1:23" s="20" customFormat="1" ht="15" customHeight="1" x14ac:dyDescent="0.25">
      <c r="A4" s="273" t="s">
        <v>461</v>
      </c>
      <c r="B4" s="273"/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</row>
    <row r="5" spans="1:23" s="20" customFormat="1" ht="15" customHeight="1" thickBot="1" x14ac:dyDescent="0.3">
      <c r="A5" s="334"/>
      <c r="B5" s="334"/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267"/>
      <c r="T5" s="295"/>
      <c r="U5" s="309"/>
    </row>
    <row r="6" spans="1:23" ht="15" customHeight="1" thickBot="1" x14ac:dyDescent="0.3">
      <c r="A6" s="21" t="s">
        <v>45</v>
      </c>
      <c r="B6" s="22">
        <v>2000</v>
      </c>
      <c r="C6" s="22">
        <v>2001</v>
      </c>
      <c r="D6" s="22">
        <v>2002</v>
      </c>
      <c r="E6" s="22">
        <v>2003</v>
      </c>
      <c r="F6" s="22">
        <v>2004</v>
      </c>
      <c r="G6" s="22">
        <v>2005</v>
      </c>
      <c r="H6" s="22">
        <v>2006</v>
      </c>
      <c r="I6" s="22">
        <v>2007</v>
      </c>
      <c r="J6" s="22">
        <v>2008</v>
      </c>
      <c r="K6" s="22">
        <v>2009</v>
      </c>
      <c r="L6" s="22">
        <v>2010</v>
      </c>
      <c r="M6" s="22">
        <v>2011</v>
      </c>
      <c r="N6" s="22">
        <v>2012</v>
      </c>
      <c r="O6" s="22">
        <v>2013</v>
      </c>
      <c r="P6" s="22">
        <v>2014</v>
      </c>
      <c r="Q6" s="22">
        <v>2015</v>
      </c>
      <c r="R6" s="22">
        <v>2016</v>
      </c>
      <c r="S6" s="22">
        <v>2017</v>
      </c>
      <c r="T6" s="22">
        <v>2018</v>
      </c>
      <c r="U6" s="22">
        <v>2019</v>
      </c>
    </row>
    <row r="7" spans="1:23" ht="15" customHeight="1" x14ac:dyDescent="0.25">
      <c r="A7" s="239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</row>
    <row r="8" spans="1:23" ht="15" customHeight="1" x14ac:dyDescent="0.25">
      <c r="A8" s="335" t="s">
        <v>11</v>
      </c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270"/>
      <c r="T8" s="296"/>
      <c r="U8" s="310"/>
    </row>
    <row r="9" spans="1:23" ht="15" customHeight="1" x14ac:dyDescent="0.25">
      <c r="A9" s="24" t="s">
        <v>19</v>
      </c>
      <c r="B9" s="68">
        <f>B14+B19+B24</f>
        <v>201807</v>
      </c>
      <c r="C9" s="68">
        <f t="shared" ref="C9:P12" si="0">C14+C19+C24</f>
        <v>214133</v>
      </c>
      <c r="D9" s="68">
        <f t="shared" si="0"/>
        <v>222403</v>
      </c>
      <c r="E9" s="68">
        <f t="shared" si="0"/>
        <v>241675</v>
      </c>
      <c r="F9" s="68">
        <f t="shared" si="0"/>
        <v>247336</v>
      </c>
      <c r="G9" s="68">
        <f t="shared" si="0"/>
        <v>257917</v>
      </c>
      <c r="H9" s="68">
        <f t="shared" si="0"/>
        <v>262719</v>
      </c>
      <c r="I9" s="68">
        <f t="shared" si="0"/>
        <v>265241</v>
      </c>
      <c r="J9" s="68">
        <f t="shared" si="0"/>
        <v>265580</v>
      </c>
      <c r="K9" s="68">
        <f t="shared" si="0"/>
        <v>276378</v>
      </c>
      <c r="L9" s="68">
        <f t="shared" si="0"/>
        <v>282217</v>
      </c>
      <c r="M9" s="68">
        <f t="shared" si="0"/>
        <v>284188</v>
      </c>
      <c r="N9" s="68">
        <f t="shared" si="0"/>
        <v>287019</v>
      </c>
      <c r="O9" s="68">
        <f t="shared" si="0"/>
        <v>291732</v>
      </c>
      <c r="P9" s="68">
        <f t="shared" si="0"/>
        <v>299974</v>
      </c>
      <c r="Q9" s="68">
        <f>Q14+Q19+Q24</f>
        <v>299807</v>
      </c>
      <c r="R9" s="68">
        <f t="shared" ref="R9:S12" si="1">R14+R19+R24</f>
        <v>299388</v>
      </c>
      <c r="S9" s="68">
        <f t="shared" si="1"/>
        <v>302214</v>
      </c>
      <c r="T9" s="68">
        <f t="shared" ref="T9:U9" si="2">T14+T19+T24</f>
        <v>310457</v>
      </c>
      <c r="U9" s="68">
        <f t="shared" si="2"/>
        <v>323804</v>
      </c>
    </row>
    <row r="10" spans="1:23" ht="15" customHeight="1" x14ac:dyDescent="0.25">
      <c r="A10" s="25" t="s">
        <v>46</v>
      </c>
      <c r="B10" s="34">
        <f>B15+B20+B25</f>
        <v>116516</v>
      </c>
      <c r="C10" s="34">
        <f t="shared" si="0"/>
        <v>117457</v>
      </c>
      <c r="D10" s="34">
        <f t="shared" si="0"/>
        <v>121416</v>
      </c>
      <c r="E10" s="34">
        <f t="shared" si="0"/>
        <v>136063</v>
      </c>
      <c r="F10" s="34">
        <f t="shared" si="0"/>
        <v>136988</v>
      </c>
      <c r="G10" s="34">
        <f t="shared" si="0"/>
        <v>138450</v>
      </c>
      <c r="H10" s="34">
        <f t="shared" si="0"/>
        <v>138757</v>
      </c>
      <c r="I10" s="34">
        <f t="shared" si="0"/>
        <v>143539</v>
      </c>
      <c r="J10" s="34">
        <f t="shared" si="0"/>
        <v>159770</v>
      </c>
      <c r="K10" s="34">
        <f t="shared" si="0"/>
        <v>156523</v>
      </c>
      <c r="L10" s="34">
        <f t="shared" si="0"/>
        <v>158590</v>
      </c>
      <c r="M10" s="34">
        <f t="shared" si="0"/>
        <v>163026</v>
      </c>
      <c r="N10" s="34">
        <f t="shared" si="0"/>
        <v>165334</v>
      </c>
      <c r="O10" s="34">
        <f t="shared" si="0"/>
        <v>168815</v>
      </c>
      <c r="P10" s="34">
        <f t="shared" si="0"/>
        <v>177502</v>
      </c>
      <c r="Q10" s="34">
        <f>Q15+Q20+Q25</f>
        <v>178068</v>
      </c>
      <c r="R10" s="34">
        <f t="shared" si="1"/>
        <v>182680</v>
      </c>
      <c r="S10" s="34">
        <f t="shared" si="1"/>
        <v>188870</v>
      </c>
      <c r="T10" s="34">
        <f t="shared" ref="T10:U10" si="3">T15+T20+T25</f>
        <v>277408</v>
      </c>
      <c r="U10" s="34">
        <f t="shared" si="3"/>
        <v>247071</v>
      </c>
    </row>
    <row r="11" spans="1:23" ht="15" customHeight="1" x14ac:dyDescent="0.25">
      <c r="A11" s="25" t="s">
        <v>47</v>
      </c>
      <c r="B11" s="34">
        <f>B16+B21+B26</f>
        <v>63204</v>
      </c>
      <c r="C11" s="34">
        <f t="shared" si="0"/>
        <v>70690</v>
      </c>
      <c r="D11" s="34">
        <f t="shared" si="0"/>
        <v>73468</v>
      </c>
      <c r="E11" s="34">
        <f t="shared" si="0"/>
        <v>77308</v>
      </c>
      <c r="F11" s="34">
        <f t="shared" si="0"/>
        <v>79955</v>
      </c>
      <c r="G11" s="34">
        <f t="shared" si="0"/>
        <v>85212</v>
      </c>
      <c r="H11" s="34">
        <f t="shared" si="0"/>
        <v>85650</v>
      </c>
      <c r="I11" s="34">
        <f t="shared" si="0"/>
        <v>83878</v>
      </c>
      <c r="J11" s="34">
        <f t="shared" si="0"/>
        <v>90016</v>
      </c>
      <c r="K11" s="34">
        <f t="shared" si="0"/>
        <v>98042</v>
      </c>
      <c r="L11" s="34">
        <f t="shared" si="0"/>
        <v>97882</v>
      </c>
      <c r="M11" s="34">
        <f t="shared" si="0"/>
        <v>96953</v>
      </c>
      <c r="N11" s="34">
        <f t="shared" si="0"/>
        <v>96690</v>
      </c>
      <c r="O11" s="34">
        <f t="shared" si="0"/>
        <v>96512</v>
      </c>
      <c r="P11" s="34">
        <f t="shared" si="0"/>
        <v>93242</v>
      </c>
      <c r="Q11" s="34">
        <f>Q16+Q21+Q26</f>
        <v>90913</v>
      </c>
      <c r="R11" s="34">
        <f t="shared" si="1"/>
        <v>86722</v>
      </c>
      <c r="S11" s="34">
        <f t="shared" si="1"/>
        <v>84753</v>
      </c>
      <c r="T11" s="34">
        <f t="shared" ref="T11:U11" si="4">T16+T21+T26</f>
        <v>33043</v>
      </c>
      <c r="U11" s="34">
        <f t="shared" si="4"/>
        <v>76733</v>
      </c>
    </row>
    <row r="12" spans="1:23" ht="15" customHeight="1" x14ac:dyDescent="0.25">
      <c r="A12" s="25" t="s">
        <v>48</v>
      </c>
      <c r="B12" s="34">
        <f>B17+B22+B27</f>
        <v>22087</v>
      </c>
      <c r="C12" s="34">
        <f t="shared" si="0"/>
        <v>25986</v>
      </c>
      <c r="D12" s="34">
        <f t="shared" si="0"/>
        <v>27519</v>
      </c>
      <c r="E12" s="34">
        <f t="shared" si="0"/>
        <v>28304</v>
      </c>
      <c r="F12" s="34">
        <f t="shared" si="0"/>
        <v>30393</v>
      </c>
      <c r="G12" s="34">
        <f t="shared" si="0"/>
        <v>34255</v>
      </c>
      <c r="H12" s="34">
        <f t="shared" si="0"/>
        <v>38312</v>
      </c>
      <c r="I12" s="34">
        <f t="shared" si="0"/>
        <v>37824</v>
      </c>
      <c r="J12" s="34">
        <f t="shared" si="0"/>
        <v>15794</v>
      </c>
      <c r="K12" s="34">
        <f t="shared" si="0"/>
        <v>21813</v>
      </c>
      <c r="L12" s="34">
        <f t="shared" si="0"/>
        <v>25745</v>
      </c>
      <c r="M12" s="34">
        <f t="shared" si="0"/>
        <v>24209</v>
      </c>
      <c r="N12" s="34">
        <f t="shared" si="0"/>
        <v>24995</v>
      </c>
      <c r="O12" s="34">
        <f t="shared" si="0"/>
        <v>26405</v>
      </c>
      <c r="P12" s="34">
        <f t="shared" si="0"/>
        <v>29230</v>
      </c>
      <c r="Q12" s="34">
        <f>Q17+Q22+Q27</f>
        <v>30826</v>
      </c>
      <c r="R12" s="34">
        <f t="shared" si="1"/>
        <v>29986</v>
      </c>
      <c r="S12" s="34">
        <f t="shared" si="1"/>
        <v>28591</v>
      </c>
      <c r="T12" s="34">
        <f t="shared" ref="T12:U12" si="5">T17+T22+T27</f>
        <v>6</v>
      </c>
      <c r="U12" s="34">
        <f t="shared" si="5"/>
        <v>0</v>
      </c>
    </row>
    <row r="13" spans="1:23" ht="15" customHeight="1" x14ac:dyDescent="0.25">
      <c r="A13" s="26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</row>
    <row r="14" spans="1:23" ht="15" customHeight="1" x14ac:dyDescent="0.25">
      <c r="A14" s="24" t="s">
        <v>23</v>
      </c>
      <c r="B14" s="68">
        <f>SUM(B15:B17)</f>
        <v>170256</v>
      </c>
      <c r="C14" s="68">
        <f>SUM(C15:C17)</f>
        <v>181351</v>
      </c>
      <c r="D14" s="68">
        <f>SUM(D15:D17)</f>
        <v>189809</v>
      </c>
      <c r="E14" s="68">
        <f>SUM(E15:E17)</f>
        <v>206362</v>
      </c>
      <c r="F14" s="68">
        <f>SUM(F15:F17)</f>
        <v>213937</v>
      </c>
      <c r="G14" s="68">
        <f t="shared" ref="G14:L14" si="6">SUM(G15:G17)</f>
        <v>222827</v>
      </c>
      <c r="H14" s="68">
        <f t="shared" si="6"/>
        <v>227288</v>
      </c>
      <c r="I14" s="68">
        <f t="shared" si="6"/>
        <v>229215</v>
      </c>
      <c r="J14" s="68">
        <f t="shared" si="6"/>
        <v>228077</v>
      </c>
      <c r="K14" s="68">
        <f t="shared" si="6"/>
        <v>240171</v>
      </c>
      <c r="L14" s="68">
        <f t="shared" si="6"/>
        <v>244456</v>
      </c>
      <c r="M14" s="68">
        <f t="shared" ref="M14:R14" si="7">SUM(M15:M17)</f>
        <v>246099</v>
      </c>
      <c r="N14" s="68">
        <f t="shared" si="7"/>
        <v>248913</v>
      </c>
      <c r="O14" s="68">
        <f t="shared" si="7"/>
        <v>254059</v>
      </c>
      <c r="P14" s="68">
        <f t="shared" si="7"/>
        <v>260322</v>
      </c>
      <c r="Q14" s="68">
        <f t="shared" si="7"/>
        <v>260063</v>
      </c>
      <c r="R14" s="68">
        <f t="shared" si="7"/>
        <v>259725</v>
      </c>
      <c r="S14" s="68">
        <f t="shared" ref="S14:T14" si="8">SUM(S15:S17)</f>
        <v>262922</v>
      </c>
      <c r="T14" s="68">
        <f t="shared" si="8"/>
        <v>272314</v>
      </c>
      <c r="U14" s="68">
        <f t="shared" ref="U14" si="9">SUM(U15:U17)</f>
        <v>285379</v>
      </c>
    </row>
    <row r="15" spans="1:23" ht="15" customHeight="1" x14ac:dyDescent="0.25">
      <c r="A15" s="25" t="s">
        <v>46</v>
      </c>
      <c r="B15" s="34">
        <f>92720+338</f>
        <v>93058</v>
      </c>
      <c r="C15" s="34">
        <v>93776</v>
      </c>
      <c r="D15" s="34">
        <v>97528</v>
      </c>
      <c r="E15" s="34">
        <v>109889</v>
      </c>
      <c r="F15" s="34">
        <v>112540</v>
      </c>
      <c r="G15" s="34">
        <v>112680</v>
      </c>
      <c r="H15" s="34">
        <v>113094</v>
      </c>
      <c r="I15" s="34">
        <v>116914</v>
      </c>
      <c r="J15" s="34">
        <v>133171</v>
      </c>
      <c r="K15" s="34">
        <v>130802</v>
      </c>
      <c r="L15" s="34">
        <v>132052</v>
      </c>
      <c r="M15" s="34">
        <v>135008</v>
      </c>
      <c r="N15" s="34">
        <f>77354+59089+506</f>
        <v>136949</v>
      </c>
      <c r="O15" s="34">
        <v>140001</v>
      </c>
      <c r="P15" s="34">
        <v>146796</v>
      </c>
      <c r="Q15" s="34">
        <v>146966</v>
      </c>
      <c r="R15" s="34">
        <v>151368</v>
      </c>
      <c r="S15" s="34">
        <v>156809</v>
      </c>
      <c r="T15" s="34">
        <v>245419</v>
      </c>
      <c r="U15" s="34">
        <v>214486</v>
      </c>
    </row>
    <row r="16" spans="1:23" ht="15" customHeight="1" x14ac:dyDescent="0.25">
      <c r="A16" s="25" t="s">
        <v>47</v>
      </c>
      <c r="B16" s="34">
        <f>56034+537</f>
        <v>56571</v>
      </c>
      <c r="C16" s="34">
        <v>63163</v>
      </c>
      <c r="D16" s="34">
        <v>66311</v>
      </c>
      <c r="E16" s="34">
        <v>69655</v>
      </c>
      <c r="F16" s="34">
        <v>72572</v>
      </c>
      <c r="G16" s="34">
        <v>77598</v>
      </c>
      <c r="H16" s="34">
        <v>77746</v>
      </c>
      <c r="I16" s="34">
        <v>76209</v>
      </c>
      <c r="J16" s="34">
        <v>80830</v>
      </c>
      <c r="K16" s="34">
        <v>89200</v>
      </c>
      <c r="L16" s="34">
        <v>88465</v>
      </c>
      <c r="M16" s="34">
        <v>88355</v>
      </c>
      <c r="N16" s="34">
        <f>87948+419</f>
        <v>88367</v>
      </c>
      <c r="O16" s="34">
        <v>88999</v>
      </c>
      <c r="P16" s="34">
        <v>85390</v>
      </c>
      <c r="Q16" s="34">
        <v>83459</v>
      </c>
      <c r="R16" s="34">
        <v>79475</v>
      </c>
      <c r="S16" s="34">
        <v>78364</v>
      </c>
      <c r="T16" s="34">
        <v>26895</v>
      </c>
      <c r="U16" s="34">
        <v>70893</v>
      </c>
    </row>
    <row r="17" spans="1:21" ht="15" customHeight="1" x14ac:dyDescent="0.25">
      <c r="A17" s="25" t="s">
        <v>48</v>
      </c>
      <c r="B17" s="34">
        <f>20107+520</f>
        <v>20627</v>
      </c>
      <c r="C17" s="34">
        <v>24412</v>
      </c>
      <c r="D17" s="34">
        <v>25970</v>
      </c>
      <c r="E17" s="34">
        <v>26818</v>
      </c>
      <c r="F17" s="34">
        <v>28825</v>
      </c>
      <c r="G17" s="34">
        <v>32549</v>
      </c>
      <c r="H17" s="34">
        <v>36448</v>
      </c>
      <c r="I17" s="34">
        <v>36092</v>
      </c>
      <c r="J17" s="34">
        <v>14076</v>
      </c>
      <c r="K17" s="34">
        <v>20169</v>
      </c>
      <c r="L17" s="34">
        <v>23939</v>
      </c>
      <c r="M17" s="34">
        <v>22736</v>
      </c>
      <c r="N17" s="34">
        <f>23380+217</f>
        <v>23597</v>
      </c>
      <c r="O17" s="34">
        <v>25059</v>
      </c>
      <c r="P17" s="34">
        <v>28136</v>
      </c>
      <c r="Q17" s="34">
        <v>29638</v>
      </c>
      <c r="R17" s="34">
        <v>28882</v>
      </c>
      <c r="S17" s="34">
        <v>27749</v>
      </c>
      <c r="T17" s="34">
        <v>0</v>
      </c>
      <c r="U17" s="34">
        <v>0</v>
      </c>
    </row>
    <row r="18" spans="1:21" ht="15" customHeight="1" x14ac:dyDescent="0.25">
      <c r="A18" s="26"/>
      <c r="B18" s="34"/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</row>
    <row r="19" spans="1:21" ht="15" customHeight="1" x14ac:dyDescent="0.25">
      <c r="A19" s="24" t="s">
        <v>24</v>
      </c>
      <c r="B19" s="68">
        <f>SUM(B20:B22)</f>
        <v>19697</v>
      </c>
      <c r="C19" s="68">
        <f>SUM(C20:C22)</f>
        <v>20809</v>
      </c>
      <c r="D19" s="68">
        <f>SUM(D20:D22)</f>
        <v>20582</v>
      </c>
      <c r="E19" s="68">
        <f>SUM(E20:E22)</f>
        <v>23338</v>
      </c>
      <c r="F19" s="68">
        <f>SUM(F20:F22)</f>
        <v>21529</v>
      </c>
      <c r="G19" s="68">
        <f t="shared" ref="G19:L19" si="10">SUM(G20:G22)</f>
        <v>23176</v>
      </c>
      <c r="H19" s="68">
        <f t="shared" si="10"/>
        <v>23766</v>
      </c>
      <c r="I19" s="68">
        <f t="shared" si="10"/>
        <v>24053</v>
      </c>
      <c r="J19" s="68">
        <f t="shared" si="10"/>
        <v>25912</v>
      </c>
      <c r="K19" s="68">
        <f t="shared" si="10"/>
        <v>24686</v>
      </c>
      <c r="L19" s="68">
        <f t="shared" si="10"/>
        <v>25785</v>
      </c>
      <c r="M19" s="68">
        <f>SUM(M20:M22)</f>
        <v>26397</v>
      </c>
      <c r="N19" s="68">
        <f>SUM(N20:N22)</f>
        <v>26373</v>
      </c>
      <c r="O19" s="68">
        <f>SUM(O20:O22)</f>
        <v>25908</v>
      </c>
      <c r="P19" s="68">
        <f>SUM(P20:P22)</f>
        <v>28352</v>
      </c>
      <c r="Q19" s="68">
        <f>SUM(Q20:Q22)</f>
        <v>28075</v>
      </c>
      <c r="R19" s="68">
        <f>R20+R21+R22</f>
        <v>28009</v>
      </c>
      <c r="S19" s="68">
        <f>S20+S21+S22</f>
        <v>27857</v>
      </c>
      <c r="T19" s="68">
        <f>T20+T21+T22</f>
        <v>26982</v>
      </c>
      <c r="U19" s="68">
        <f>U20+U21+U22</f>
        <v>27174</v>
      </c>
    </row>
    <row r="20" spans="1:21" ht="15" customHeight="1" x14ac:dyDescent="0.25">
      <c r="A20" s="25" t="s">
        <v>46</v>
      </c>
      <c r="B20" s="34">
        <f>14918+49</f>
        <v>14967</v>
      </c>
      <c r="C20" s="34">
        <v>15487</v>
      </c>
      <c r="D20" s="34">
        <v>15236</v>
      </c>
      <c r="E20" s="34">
        <v>17408</v>
      </c>
      <c r="F20" s="34">
        <v>16073</v>
      </c>
      <c r="G20" s="34">
        <v>17310</v>
      </c>
      <c r="H20" s="34">
        <v>17200</v>
      </c>
      <c r="I20" s="34">
        <v>18008</v>
      </c>
      <c r="J20" s="34">
        <v>18761</v>
      </c>
      <c r="K20" s="34">
        <v>17942</v>
      </c>
      <c r="L20" s="34">
        <v>18319</v>
      </c>
      <c r="M20" s="34">
        <v>19641</v>
      </c>
      <c r="N20" s="34">
        <v>19952</v>
      </c>
      <c r="O20" s="34">
        <v>20263</v>
      </c>
      <c r="P20" s="34">
        <v>22492</v>
      </c>
      <c r="Q20" s="34">
        <v>22382</v>
      </c>
      <c r="R20" s="34">
        <v>22590</v>
      </c>
      <c r="S20" s="34">
        <v>23242</v>
      </c>
      <c r="T20" s="34">
        <v>23424</v>
      </c>
      <c r="U20" s="34">
        <v>23942</v>
      </c>
    </row>
    <row r="21" spans="1:21" ht="15" customHeight="1" x14ac:dyDescent="0.25">
      <c r="A21" s="25" t="s">
        <v>47</v>
      </c>
      <c r="B21" s="34">
        <f>3989+11</f>
        <v>4000</v>
      </c>
      <c r="C21" s="34">
        <v>4548</v>
      </c>
      <c r="D21" s="34">
        <v>4475</v>
      </c>
      <c r="E21" s="34">
        <v>5062</v>
      </c>
      <c r="F21" s="34">
        <v>4588</v>
      </c>
      <c r="G21" s="34">
        <v>4871</v>
      </c>
      <c r="H21" s="34">
        <v>5445</v>
      </c>
      <c r="I21" s="34">
        <v>5044</v>
      </c>
      <c r="J21" s="34">
        <v>6252</v>
      </c>
      <c r="K21" s="34">
        <v>5845</v>
      </c>
      <c r="L21" s="34">
        <v>6434</v>
      </c>
      <c r="M21" s="34">
        <v>5864</v>
      </c>
      <c r="N21" s="34">
        <v>5676</v>
      </c>
      <c r="O21" s="34">
        <v>4969</v>
      </c>
      <c r="P21" s="34">
        <v>5291</v>
      </c>
      <c r="Q21" s="34">
        <v>5006</v>
      </c>
      <c r="R21" s="34">
        <v>4890</v>
      </c>
      <c r="S21" s="34">
        <v>4170</v>
      </c>
      <c r="T21" s="34">
        <v>3552</v>
      </c>
      <c r="U21" s="34">
        <v>3232</v>
      </c>
    </row>
    <row r="22" spans="1:21" ht="15" customHeight="1" x14ac:dyDescent="0.25">
      <c r="A22" s="25" t="s">
        <v>48</v>
      </c>
      <c r="B22" s="34">
        <f>728+2</f>
        <v>730</v>
      </c>
      <c r="C22" s="34">
        <v>774</v>
      </c>
      <c r="D22" s="34">
        <v>871</v>
      </c>
      <c r="E22" s="34">
        <v>868</v>
      </c>
      <c r="F22" s="34">
        <v>868</v>
      </c>
      <c r="G22" s="34">
        <v>995</v>
      </c>
      <c r="H22" s="34">
        <v>1121</v>
      </c>
      <c r="I22" s="34">
        <v>1001</v>
      </c>
      <c r="J22" s="34">
        <v>899</v>
      </c>
      <c r="K22" s="34">
        <v>899</v>
      </c>
      <c r="L22" s="34">
        <v>1032</v>
      </c>
      <c r="M22" s="34">
        <v>892</v>
      </c>
      <c r="N22" s="34">
        <v>745</v>
      </c>
      <c r="O22" s="34">
        <v>676</v>
      </c>
      <c r="P22" s="34">
        <v>569</v>
      </c>
      <c r="Q22" s="34">
        <v>687</v>
      </c>
      <c r="R22" s="34">
        <v>529</v>
      </c>
      <c r="S22" s="34">
        <v>445</v>
      </c>
      <c r="T22" s="34">
        <v>6</v>
      </c>
      <c r="U22" s="34">
        <v>0</v>
      </c>
    </row>
    <row r="23" spans="1:21" ht="15" customHeight="1" x14ac:dyDescent="0.25">
      <c r="A23" s="26"/>
      <c r="B23" s="34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</row>
    <row r="24" spans="1:21" ht="15" customHeight="1" x14ac:dyDescent="0.25">
      <c r="A24" s="24" t="s">
        <v>227</v>
      </c>
      <c r="B24" s="68">
        <f>SUM(B25:B27)</f>
        <v>11854</v>
      </c>
      <c r="C24" s="68">
        <f>SUM(C25:C27)</f>
        <v>11973</v>
      </c>
      <c r="D24" s="68">
        <f>SUM(D25:D27)</f>
        <v>12012</v>
      </c>
      <c r="E24" s="68">
        <f>SUM(E25:E27)</f>
        <v>11975</v>
      </c>
      <c r="F24" s="68">
        <f>SUM(F25:F27)</f>
        <v>11870</v>
      </c>
      <c r="G24" s="68">
        <f t="shared" ref="G24:L24" si="11">SUM(G25:G27)</f>
        <v>11914</v>
      </c>
      <c r="H24" s="68">
        <f t="shared" si="11"/>
        <v>11665</v>
      </c>
      <c r="I24" s="68">
        <f t="shared" si="11"/>
        <v>11973</v>
      </c>
      <c r="J24" s="68">
        <f t="shared" si="11"/>
        <v>11591</v>
      </c>
      <c r="K24" s="68">
        <f t="shared" si="11"/>
        <v>11521</v>
      </c>
      <c r="L24" s="68">
        <f t="shared" si="11"/>
        <v>11976</v>
      </c>
      <c r="M24" s="68">
        <f t="shared" ref="M24:R24" si="12">SUM(M25:M27)</f>
        <v>11692</v>
      </c>
      <c r="N24" s="68">
        <f t="shared" si="12"/>
        <v>11733</v>
      </c>
      <c r="O24" s="68">
        <f t="shared" si="12"/>
        <v>11765</v>
      </c>
      <c r="P24" s="68">
        <f t="shared" si="12"/>
        <v>11300</v>
      </c>
      <c r="Q24" s="68">
        <f t="shared" si="12"/>
        <v>11669</v>
      </c>
      <c r="R24" s="68">
        <f t="shared" si="12"/>
        <v>11654</v>
      </c>
      <c r="S24" s="68">
        <f t="shared" ref="S24:T24" si="13">SUM(S25:S27)</f>
        <v>11435</v>
      </c>
      <c r="T24" s="68">
        <f t="shared" si="13"/>
        <v>11161</v>
      </c>
      <c r="U24" s="68">
        <f t="shared" ref="U24" si="14">SUM(U25:U27)</f>
        <v>11251</v>
      </c>
    </row>
    <row r="25" spans="1:21" ht="15" customHeight="1" x14ac:dyDescent="0.25">
      <c r="A25" s="25" t="s">
        <v>46</v>
      </c>
      <c r="B25" s="34">
        <v>8491</v>
      </c>
      <c r="C25" s="34">
        <v>8194</v>
      </c>
      <c r="D25" s="34">
        <v>8652</v>
      </c>
      <c r="E25" s="34">
        <v>8766</v>
      </c>
      <c r="F25" s="34">
        <v>8375</v>
      </c>
      <c r="G25" s="34">
        <v>8460</v>
      </c>
      <c r="H25" s="34">
        <v>8463</v>
      </c>
      <c r="I25" s="34">
        <v>8617</v>
      </c>
      <c r="J25" s="34">
        <v>7838</v>
      </c>
      <c r="K25" s="34">
        <v>7779</v>
      </c>
      <c r="L25" s="34">
        <v>8219</v>
      </c>
      <c r="M25" s="34">
        <v>8377</v>
      </c>
      <c r="N25" s="34">
        <v>8433</v>
      </c>
      <c r="O25" s="34">
        <v>8551</v>
      </c>
      <c r="P25" s="34">
        <v>8214</v>
      </c>
      <c r="Q25" s="34">
        <v>8720</v>
      </c>
      <c r="R25" s="34">
        <v>8722</v>
      </c>
      <c r="S25" s="34">
        <v>8819</v>
      </c>
      <c r="T25" s="34">
        <v>8565</v>
      </c>
      <c r="U25" s="34">
        <v>8643</v>
      </c>
    </row>
    <row r="26" spans="1:21" ht="15" customHeight="1" x14ac:dyDescent="0.25">
      <c r="A26" s="25" t="s">
        <v>47</v>
      </c>
      <c r="B26" s="34">
        <v>2633</v>
      </c>
      <c r="C26" s="34">
        <v>2979</v>
      </c>
      <c r="D26" s="34">
        <v>2682</v>
      </c>
      <c r="E26" s="34">
        <v>2591</v>
      </c>
      <c r="F26" s="34">
        <v>2795</v>
      </c>
      <c r="G26" s="34">
        <v>2743</v>
      </c>
      <c r="H26" s="34">
        <v>2459</v>
      </c>
      <c r="I26" s="34">
        <v>2625</v>
      </c>
      <c r="J26" s="34">
        <v>2934</v>
      </c>
      <c r="K26" s="34">
        <v>2997</v>
      </c>
      <c r="L26" s="34">
        <v>2983</v>
      </c>
      <c r="M26" s="34">
        <v>2734</v>
      </c>
      <c r="N26" s="34">
        <v>2647</v>
      </c>
      <c r="O26" s="34">
        <v>2544</v>
      </c>
      <c r="P26" s="34">
        <v>2561</v>
      </c>
      <c r="Q26" s="34">
        <v>2448</v>
      </c>
      <c r="R26" s="34">
        <v>2357</v>
      </c>
      <c r="S26" s="34">
        <v>2219</v>
      </c>
      <c r="T26" s="34">
        <v>2596</v>
      </c>
      <c r="U26" s="34">
        <v>2608</v>
      </c>
    </row>
    <row r="27" spans="1:21" ht="15" customHeight="1" x14ac:dyDescent="0.25">
      <c r="A27" s="25" t="s">
        <v>48</v>
      </c>
      <c r="B27" s="34">
        <v>730</v>
      </c>
      <c r="C27" s="34">
        <v>800</v>
      </c>
      <c r="D27" s="34">
        <v>678</v>
      </c>
      <c r="E27" s="34">
        <v>618</v>
      </c>
      <c r="F27" s="34">
        <v>700</v>
      </c>
      <c r="G27" s="34">
        <v>711</v>
      </c>
      <c r="H27" s="34">
        <v>743</v>
      </c>
      <c r="I27" s="34">
        <v>731</v>
      </c>
      <c r="J27" s="34">
        <v>819</v>
      </c>
      <c r="K27" s="34">
        <v>745</v>
      </c>
      <c r="L27" s="34">
        <v>774</v>
      </c>
      <c r="M27" s="34">
        <v>581</v>
      </c>
      <c r="N27" s="34">
        <v>653</v>
      </c>
      <c r="O27" s="34">
        <v>670</v>
      </c>
      <c r="P27" s="34">
        <v>525</v>
      </c>
      <c r="Q27" s="34">
        <v>501</v>
      </c>
      <c r="R27" s="34">
        <v>575</v>
      </c>
      <c r="S27" s="34">
        <v>397</v>
      </c>
      <c r="T27" s="34">
        <v>0</v>
      </c>
      <c r="U27" s="34">
        <v>0</v>
      </c>
    </row>
    <row r="28" spans="1:21" ht="15" customHeight="1" x14ac:dyDescent="0.25">
      <c r="A28" s="25"/>
      <c r="B28" s="34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</row>
    <row r="29" spans="1:21" s="27" customFormat="1" ht="15" customHeight="1" x14ac:dyDescent="0.25">
      <c r="A29" s="330" t="s">
        <v>225</v>
      </c>
      <c r="B29" s="330"/>
      <c r="C29" s="330"/>
      <c r="D29" s="330"/>
      <c r="E29" s="330"/>
      <c r="F29" s="330"/>
      <c r="G29" s="330"/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265"/>
      <c r="T29" s="294"/>
      <c r="U29" s="308"/>
    </row>
    <row r="30" spans="1:21" ht="15" customHeight="1" x14ac:dyDescent="0.25">
      <c r="A30" s="24" t="s">
        <v>19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  <row r="31" spans="1:21" ht="15" customHeight="1" x14ac:dyDescent="0.25">
      <c r="A31" s="25" t="s">
        <v>46</v>
      </c>
      <c r="B31" s="36">
        <f>B10/B9*100</f>
        <v>57.736352059145624</v>
      </c>
      <c r="C31" s="36">
        <f>C10/C9*100</f>
        <v>54.852358113882495</v>
      </c>
      <c r="D31" s="36">
        <f>D10/D9*100</f>
        <v>54.592788766338586</v>
      </c>
      <c r="E31" s="36">
        <f>E10/E9*100</f>
        <v>56.299989655529117</v>
      </c>
      <c r="F31" s="36">
        <f>F10/F9*100</f>
        <v>55.38538668046705</v>
      </c>
      <c r="G31" s="36">
        <f t="shared" ref="G31:L31" si="15">G10/G9*100</f>
        <v>53.680059864219885</v>
      </c>
      <c r="H31" s="36">
        <f t="shared" si="15"/>
        <v>52.815746101347827</v>
      </c>
      <c r="I31" s="36">
        <f t="shared" si="15"/>
        <v>54.116445044318183</v>
      </c>
      <c r="J31" s="36">
        <f t="shared" si="15"/>
        <v>60.158897507342424</v>
      </c>
      <c r="K31" s="36">
        <f t="shared" si="15"/>
        <v>56.633668381709114</v>
      </c>
      <c r="L31" s="36">
        <f t="shared" si="15"/>
        <v>56.194346903269462</v>
      </c>
      <c r="M31" s="36">
        <f t="shared" ref="M31:R31" si="16">M10/M9*100</f>
        <v>57.365546750742467</v>
      </c>
      <c r="N31" s="36">
        <f t="shared" si="16"/>
        <v>57.603852009797265</v>
      </c>
      <c r="O31" s="36">
        <f t="shared" si="16"/>
        <v>57.866466482936396</v>
      </c>
      <c r="P31" s="36">
        <f t="shared" si="16"/>
        <v>59.17246161333982</v>
      </c>
      <c r="Q31" s="36">
        <f t="shared" si="16"/>
        <v>59.394210275277089</v>
      </c>
      <c r="R31" s="36">
        <f t="shared" si="16"/>
        <v>61.017809665050038</v>
      </c>
      <c r="S31" s="36">
        <f t="shared" ref="S31:T31" si="17">S10/S9*100</f>
        <v>62.495450243866927</v>
      </c>
      <c r="T31" s="36">
        <f t="shared" si="17"/>
        <v>89.354725453122327</v>
      </c>
      <c r="U31" s="36">
        <f t="shared" ref="U31" si="18">U10/U9*100</f>
        <v>76.302639868562466</v>
      </c>
    </row>
    <row r="32" spans="1:21" ht="15" customHeight="1" x14ac:dyDescent="0.25">
      <c r="A32" s="25" t="s">
        <v>47</v>
      </c>
      <c r="B32" s="36">
        <f>B11/B9*100</f>
        <v>31.319032540992136</v>
      </c>
      <c r="C32" s="36">
        <f>C11/C9*100</f>
        <v>33.012193356465374</v>
      </c>
      <c r="D32" s="36">
        <f>D11/D9*100</f>
        <v>33.03372706303422</v>
      </c>
      <c r="E32" s="36">
        <f>E11/E9*100</f>
        <v>31.988414192614044</v>
      </c>
      <c r="F32" s="36">
        <f>F11/F9*100</f>
        <v>32.32647087362939</v>
      </c>
      <c r="G32" s="36">
        <f t="shared" ref="G32:L32" si="19">G11/G9*100</f>
        <v>33.038535652942613</v>
      </c>
      <c r="H32" s="36">
        <f t="shared" si="19"/>
        <v>32.601372569170863</v>
      </c>
      <c r="I32" s="36">
        <f t="shared" si="19"/>
        <v>31.623316153988263</v>
      </c>
      <c r="J32" s="36">
        <f t="shared" si="19"/>
        <v>33.894118533022066</v>
      </c>
      <c r="K32" s="36">
        <f t="shared" si="19"/>
        <v>35.473879975974931</v>
      </c>
      <c r="L32" s="36">
        <f t="shared" si="19"/>
        <v>34.683240201688768</v>
      </c>
      <c r="M32" s="36">
        <f t="shared" ref="M32:R32" si="20">M11/M9*100</f>
        <v>34.115796585358986</v>
      </c>
      <c r="N32" s="36">
        <f t="shared" si="20"/>
        <v>33.687665276514792</v>
      </c>
      <c r="O32" s="36">
        <f t="shared" si="20"/>
        <v>33.082418109771986</v>
      </c>
      <c r="P32" s="36">
        <f t="shared" si="20"/>
        <v>31.083360557915018</v>
      </c>
      <c r="Q32" s="36">
        <f t="shared" si="20"/>
        <v>30.323841671475314</v>
      </c>
      <c r="R32" s="36">
        <f t="shared" si="20"/>
        <v>28.966424840006948</v>
      </c>
      <c r="S32" s="36">
        <f t="shared" ref="S32:T32" si="21">S11/S9*100</f>
        <v>28.044035021541024</v>
      </c>
      <c r="T32" s="36">
        <f t="shared" si="21"/>
        <v>10.643341912084443</v>
      </c>
      <c r="U32" s="36">
        <f t="shared" ref="U32" si="22">U11/U9*100</f>
        <v>23.697360131437538</v>
      </c>
    </row>
    <row r="33" spans="1:21" ht="15" customHeight="1" x14ac:dyDescent="0.25">
      <c r="A33" s="25" t="s">
        <v>48</v>
      </c>
      <c r="B33" s="36">
        <f>B12/B9*100</f>
        <v>10.944615399862245</v>
      </c>
      <c r="C33" s="36">
        <f>C12/C9*100</f>
        <v>12.135448529652132</v>
      </c>
      <c r="D33" s="36">
        <f>D12/D9*100</f>
        <v>12.373484170627194</v>
      </c>
      <c r="E33" s="36">
        <f>E12/E9*100</f>
        <v>11.711596151856833</v>
      </c>
      <c r="F33" s="36">
        <f>F12/F9*100</f>
        <v>12.288142445903548</v>
      </c>
      <c r="G33" s="36">
        <f t="shared" ref="G33:L33" si="23">G12/G9*100</f>
        <v>13.281404482837504</v>
      </c>
      <c r="H33" s="36">
        <f t="shared" si="23"/>
        <v>14.582881329481308</v>
      </c>
      <c r="I33" s="36">
        <f t="shared" si="23"/>
        <v>14.260238801693554</v>
      </c>
      <c r="J33" s="36">
        <f t="shared" si="23"/>
        <v>5.9469839596355145</v>
      </c>
      <c r="K33" s="36">
        <f t="shared" si="23"/>
        <v>7.892451642315959</v>
      </c>
      <c r="L33" s="36">
        <f t="shared" si="23"/>
        <v>9.1224128950417587</v>
      </c>
      <c r="M33" s="36">
        <f t="shared" ref="M33:R33" si="24">M12/M9*100</f>
        <v>8.5186566638985468</v>
      </c>
      <c r="N33" s="36">
        <f t="shared" si="24"/>
        <v>8.7084827136879444</v>
      </c>
      <c r="O33" s="36">
        <f t="shared" si="24"/>
        <v>9.0511154072916238</v>
      </c>
      <c r="P33" s="36">
        <f t="shared" si="24"/>
        <v>9.7441778287451584</v>
      </c>
      <c r="Q33" s="36">
        <f t="shared" si="24"/>
        <v>10.281948053247589</v>
      </c>
      <c r="R33" s="36">
        <f t="shared" si="24"/>
        <v>10.015765494943016</v>
      </c>
      <c r="S33" s="36">
        <f t="shared" ref="S33:T33" si="25">S12/S9*100</f>
        <v>9.460514734592044</v>
      </c>
      <c r="T33" s="36">
        <f t="shared" si="25"/>
        <v>1.9326347932241822E-3</v>
      </c>
      <c r="U33" s="36">
        <f t="shared" ref="U33" si="26">U12/U9*100</f>
        <v>0</v>
      </c>
    </row>
    <row r="34" spans="1:21" ht="15" customHeight="1" x14ac:dyDescent="0.25">
      <c r="A34" s="26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</row>
    <row r="35" spans="1:21" ht="15" customHeight="1" x14ac:dyDescent="0.25">
      <c r="A35" s="24" t="s">
        <v>23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</row>
    <row r="36" spans="1:21" ht="15" customHeight="1" x14ac:dyDescent="0.25">
      <c r="A36" s="25" t="s">
        <v>46</v>
      </c>
      <c r="B36" s="36">
        <f>B15/B14*100</f>
        <v>54.657691946245656</v>
      </c>
      <c r="C36" s="36">
        <f>C15/C14*100</f>
        <v>51.709667991905192</v>
      </c>
      <c r="D36" s="36">
        <f>D15/D14*100</f>
        <v>51.382178927237376</v>
      </c>
      <c r="E36" s="36">
        <f>E15/E14*100</f>
        <v>53.250598462895304</v>
      </c>
      <c r="F36" s="36">
        <f>F15/F14*100</f>
        <v>52.604271350911716</v>
      </c>
      <c r="G36" s="36">
        <f t="shared" ref="G36:L36" si="27">G15/G14*100</f>
        <v>50.568378158840709</v>
      </c>
      <c r="H36" s="36">
        <f t="shared" si="27"/>
        <v>49.75801626130724</v>
      </c>
      <c r="I36" s="36">
        <f t="shared" si="27"/>
        <v>51.006260497785924</v>
      </c>
      <c r="J36" s="36">
        <f t="shared" si="27"/>
        <v>58.388614371462268</v>
      </c>
      <c r="K36" s="36">
        <f t="shared" si="27"/>
        <v>54.462029137572813</v>
      </c>
      <c r="L36" s="36">
        <f t="shared" si="27"/>
        <v>54.018719115096381</v>
      </c>
      <c r="M36" s="36">
        <f t="shared" ref="M36:R36" si="28">M15/M14*100</f>
        <v>54.859223320696138</v>
      </c>
      <c r="N36" s="36">
        <f t="shared" si="28"/>
        <v>55.018821837348796</v>
      </c>
      <c r="O36" s="36">
        <f t="shared" si="28"/>
        <v>55.105703793213387</v>
      </c>
      <c r="P36" s="36">
        <f t="shared" si="28"/>
        <v>56.390162952036327</v>
      </c>
      <c r="Q36" s="36">
        <f t="shared" si="28"/>
        <v>56.511691397853589</v>
      </c>
      <c r="R36" s="36">
        <f t="shared" si="28"/>
        <v>58.280103956107418</v>
      </c>
      <c r="S36" s="36">
        <f t="shared" ref="S36:T36" si="29">S15/S14*100</f>
        <v>59.640882086702518</v>
      </c>
      <c r="T36" s="36">
        <f t="shared" si="29"/>
        <v>90.123533861645015</v>
      </c>
      <c r="U36" s="36">
        <f t="shared" ref="U36" si="30">U15/U14*100</f>
        <v>75.158298263011645</v>
      </c>
    </row>
    <row r="37" spans="1:21" ht="15" customHeight="1" x14ac:dyDescent="0.25">
      <c r="A37" s="25" t="s">
        <v>47</v>
      </c>
      <c r="B37" s="36">
        <f>B16/B14*100</f>
        <v>33.227022836199602</v>
      </c>
      <c r="C37" s="36">
        <f>C16/C14*100</f>
        <v>34.829143484182609</v>
      </c>
      <c r="D37" s="36">
        <f>D16/D14*100</f>
        <v>34.93564583344309</v>
      </c>
      <c r="E37" s="36">
        <f>E16/E14*100</f>
        <v>33.753791880288034</v>
      </c>
      <c r="F37" s="36">
        <f>F16/F14*100</f>
        <v>33.922135955912253</v>
      </c>
      <c r="G37" s="36">
        <f t="shared" ref="G37:L37" si="31">G16/G14*100</f>
        <v>34.824325597885355</v>
      </c>
      <c r="H37" s="36">
        <f t="shared" si="31"/>
        <v>34.20594136074056</v>
      </c>
      <c r="I37" s="36">
        <f t="shared" si="31"/>
        <v>33.247824095281722</v>
      </c>
      <c r="J37" s="36">
        <f t="shared" si="31"/>
        <v>35.439785686412925</v>
      </c>
      <c r="K37" s="36">
        <f t="shared" si="31"/>
        <v>37.140204271123487</v>
      </c>
      <c r="L37" s="36">
        <f t="shared" si="31"/>
        <v>36.188516542854337</v>
      </c>
      <c r="M37" s="36">
        <f t="shared" ref="M37:R37" si="32">M16/M14*100</f>
        <v>35.902218212995585</v>
      </c>
      <c r="N37" s="36">
        <f t="shared" si="32"/>
        <v>35.501159039503762</v>
      </c>
      <c r="O37" s="36">
        <f t="shared" si="32"/>
        <v>35.030839293235033</v>
      </c>
      <c r="P37" s="36">
        <f t="shared" si="32"/>
        <v>32.801684068192472</v>
      </c>
      <c r="Q37" s="36">
        <f t="shared" si="32"/>
        <v>32.091839285096299</v>
      </c>
      <c r="R37" s="36">
        <f t="shared" si="32"/>
        <v>30.59967273077293</v>
      </c>
      <c r="S37" s="36">
        <f t="shared" ref="S37:T37" si="33">S16/S14*100</f>
        <v>29.805037235377789</v>
      </c>
      <c r="T37" s="36">
        <f t="shared" si="33"/>
        <v>9.8764661383549868</v>
      </c>
      <c r="U37" s="36">
        <f t="shared" ref="U37" si="34">U16/U14*100</f>
        <v>24.841701736988355</v>
      </c>
    </row>
    <row r="38" spans="1:21" ht="15" customHeight="1" x14ac:dyDescent="0.25">
      <c r="A38" s="25" t="s">
        <v>48</v>
      </c>
      <c r="B38" s="36">
        <f>B17/B14*100</f>
        <v>12.115285217554742</v>
      </c>
      <c r="C38" s="36">
        <f>C17/C14*100</f>
        <v>13.461188523912194</v>
      </c>
      <c r="D38" s="36">
        <f>D17/D14*100</f>
        <v>13.682175239319527</v>
      </c>
      <c r="E38" s="36">
        <f>E17/E14*100</f>
        <v>12.995609656816661</v>
      </c>
      <c r="F38" s="36">
        <f>F17/F14*100</f>
        <v>13.473592693176029</v>
      </c>
      <c r="G38" s="36">
        <f t="shared" ref="G38:L38" si="35">G17/G14*100</f>
        <v>14.607296243273929</v>
      </c>
      <c r="H38" s="36">
        <f t="shared" si="35"/>
        <v>16.036042377952199</v>
      </c>
      <c r="I38" s="36">
        <f t="shared" si="35"/>
        <v>15.745915406932356</v>
      </c>
      <c r="J38" s="36">
        <f t="shared" si="35"/>
        <v>6.1715999421248089</v>
      </c>
      <c r="K38" s="36">
        <f t="shared" si="35"/>
        <v>8.3977665913036965</v>
      </c>
      <c r="L38" s="36">
        <f t="shared" si="35"/>
        <v>9.7927643420492849</v>
      </c>
      <c r="M38" s="36">
        <f t="shared" ref="M38:R38" si="36">M17/M14*100</f>
        <v>9.2385584663082749</v>
      </c>
      <c r="N38" s="36">
        <f t="shared" si="36"/>
        <v>9.4800191231474464</v>
      </c>
      <c r="O38" s="36">
        <f t="shared" si="36"/>
        <v>9.8634569135515768</v>
      </c>
      <c r="P38" s="36">
        <f t="shared" si="36"/>
        <v>10.808152979771206</v>
      </c>
      <c r="Q38" s="36">
        <f t="shared" si="36"/>
        <v>11.3964693170501</v>
      </c>
      <c r="R38" s="36">
        <f t="shared" si="36"/>
        <v>11.120223313119645</v>
      </c>
      <c r="S38" s="36">
        <f t="shared" ref="S38:T38" si="37">S17/S14*100</f>
        <v>10.554080677919687</v>
      </c>
      <c r="T38" s="36">
        <f t="shared" si="37"/>
        <v>0</v>
      </c>
      <c r="U38" s="36">
        <f t="shared" ref="U38" si="38">U17/U14*100</f>
        <v>0</v>
      </c>
    </row>
    <row r="39" spans="1:21" ht="15" customHeight="1" x14ac:dyDescent="0.25">
      <c r="A39" s="26"/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</row>
    <row r="40" spans="1:21" ht="15" customHeight="1" x14ac:dyDescent="0.25">
      <c r="A40" s="24" t="s">
        <v>24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</row>
    <row r="41" spans="1:21" ht="15" customHeight="1" x14ac:dyDescent="0.25">
      <c r="A41" s="25" t="s">
        <v>46</v>
      </c>
      <c r="B41" s="36">
        <f>B20/B19*100</f>
        <v>75.986190790475703</v>
      </c>
      <c r="C41" s="36">
        <f>C20/C19*100</f>
        <v>74.424527848527077</v>
      </c>
      <c r="D41" s="36">
        <f>D20/D19*100</f>
        <v>74.025847828199403</v>
      </c>
      <c r="E41" s="36">
        <f>E20/E19*100</f>
        <v>74.590796126488996</v>
      </c>
      <c r="F41" s="36">
        <f>F20/F19*100</f>
        <v>74.657438803474392</v>
      </c>
      <c r="G41" s="36">
        <f t="shared" ref="G41:L41" si="39">G20/G19*100</f>
        <v>74.689333793579564</v>
      </c>
      <c r="H41" s="36">
        <f t="shared" si="39"/>
        <v>72.372296558108218</v>
      </c>
      <c r="I41" s="36">
        <f t="shared" si="39"/>
        <v>74.86799983370058</v>
      </c>
      <c r="J41" s="36">
        <f t="shared" si="39"/>
        <v>72.402747761654823</v>
      </c>
      <c r="K41" s="36">
        <f t="shared" si="39"/>
        <v>72.680871749169569</v>
      </c>
      <c r="L41" s="36">
        <f t="shared" si="39"/>
        <v>71.04518130696141</v>
      </c>
      <c r="M41" s="36">
        <f t="shared" ref="M41:R41" si="40">M20/M19*100</f>
        <v>74.406182520740998</v>
      </c>
      <c r="N41" s="36">
        <f t="shared" si="40"/>
        <v>75.653130095173097</v>
      </c>
      <c r="O41" s="36">
        <f t="shared" si="40"/>
        <v>78.211363285471663</v>
      </c>
      <c r="P41" s="36">
        <f t="shared" si="40"/>
        <v>79.331264108352144</v>
      </c>
      <c r="Q41" s="36">
        <f t="shared" si="40"/>
        <v>79.722172751558332</v>
      </c>
      <c r="R41" s="36">
        <f t="shared" si="40"/>
        <v>80.652647363347498</v>
      </c>
      <c r="S41" s="36">
        <f t="shared" ref="S41:T41" si="41">S20/S19*100</f>
        <v>83.433248375632701</v>
      </c>
      <c r="T41" s="36">
        <f t="shared" si="41"/>
        <v>86.81343117633979</v>
      </c>
      <c r="U41" s="36">
        <f t="shared" ref="U41" si="42">U20/U19*100</f>
        <v>88.10627805991021</v>
      </c>
    </row>
    <row r="42" spans="1:21" ht="15" customHeight="1" x14ac:dyDescent="0.25">
      <c r="A42" s="25" t="s">
        <v>47</v>
      </c>
      <c r="B42" s="36">
        <f>B21/B19*100</f>
        <v>20.307661065136823</v>
      </c>
      <c r="C42" s="36">
        <f>C21/C19*100</f>
        <v>21.855927723581143</v>
      </c>
      <c r="D42" s="36">
        <f>D21/D19*100</f>
        <v>21.742299096297735</v>
      </c>
      <c r="E42" s="36">
        <f>E21/E19*100</f>
        <v>21.689947724740765</v>
      </c>
      <c r="F42" s="36">
        <f>F21/F19*100</f>
        <v>21.310790097078357</v>
      </c>
      <c r="G42" s="36">
        <f t="shared" ref="G42:L42" si="43">G21/G19*100</f>
        <v>21.017431826026925</v>
      </c>
      <c r="H42" s="36">
        <f t="shared" si="43"/>
        <v>22.910881090633676</v>
      </c>
      <c r="I42" s="36">
        <f t="shared" si="43"/>
        <v>20.970357128008978</v>
      </c>
      <c r="J42" s="36">
        <f t="shared" si="43"/>
        <v>24.127817227539364</v>
      </c>
      <c r="K42" s="36">
        <f t="shared" si="43"/>
        <v>23.677387993194525</v>
      </c>
      <c r="L42" s="36">
        <f t="shared" si="43"/>
        <v>24.952491758774482</v>
      </c>
      <c r="M42" s="36">
        <f t="shared" ref="M42:R42" si="44">M21/M19*100</f>
        <v>22.214645603667083</v>
      </c>
      <c r="N42" s="36">
        <f t="shared" si="44"/>
        <v>21.522011147764761</v>
      </c>
      <c r="O42" s="36">
        <f t="shared" si="44"/>
        <v>19.179404045082599</v>
      </c>
      <c r="P42" s="36">
        <f t="shared" si="44"/>
        <v>18.661822799097067</v>
      </c>
      <c r="Q42" s="36">
        <f t="shared" si="44"/>
        <v>17.830810329474623</v>
      </c>
      <c r="R42" s="36">
        <f t="shared" si="44"/>
        <v>17.458673997643615</v>
      </c>
      <c r="S42" s="36">
        <f t="shared" ref="S42:T42" si="45">S21/S19*100</f>
        <v>14.969307534910437</v>
      </c>
      <c r="T42" s="36">
        <f t="shared" si="45"/>
        <v>13.164331776740049</v>
      </c>
      <c r="U42" s="36">
        <f t="shared" ref="U42" si="46">U21/U19*100</f>
        <v>11.893721940089792</v>
      </c>
    </row>
    <row r="43" spans="1:21" s="28" customFormat="1" ht="15" customHeight="1" x14ac:dyDescent="0.25">
      <c r="A43" s="25" t="s">
        <v>48</v>
      </c>
      <c r="B43" s="36">
        <f>B22/B19*100</f>
        <v>3.7061481443874702</v>
      </c>
      <c r="C43" s="36">
        <f>C22/C19*100</f>
        <v>3.719544427891778</v>
      </c>
      <c r="D43" s="36">
        <f>D22/D19*100</f>
        <v>4.2318530755028663</v>
      </c>
      <c r="E43" s="36">
        <f>E22/E19*100</f>
        <v>3.719256148770246</v>
      </c>
      <c r="F43" s="36">
        <f>F22/F19*100</f>
        <v>4.0317710994472575</v>
      </c>
      <c r="G43" s="36">
        <f t="shared" ref="G43:L43" si="47">G22/G19*100</f>
        <v>4.2932343803935105</v>
      </c>
      <c r="H43" s="36">
        <f t="shared" si="47"/>
        <v>4.7168223512581005</v>
      </c>
      <c r="I43" s="36">
        <f t="shared" si="47"/>
        <v>4.1616430382904417</v>
      </c>
      <c r="J43" s="36">
        <f t="shared" si="47"/>
        <v>3.4694350108058041</v>
      </c>
      <c r="K43" s="36">
        <f t="shared" si="47"/>
        <v>3.6417402576359073</v>
      </c>
      <c r="L43" s="36">
        <f t="shared" si="47"/>
        <v>4.002326934264107</v>
      </c>
      <c r="M43" s="36">
        <f t="shared" ref="M43:R43" si="48">M22/M19*100</f>
        <v>3.3791718755919233</v>
      </c>
      <c r="N43" s="36">
        <f t="shared" si="48"/>
        <v>2.8248587570621471</v>
      </c>
      <c r="O43" s="36">
        <f t="shared" si="48"/>
        <v>2.6092326694457308</v>
      </c>
      <c r="P43" s="36">
        <f t="shared" si="48"/>
        <v>2.0069130925507901</v>
      </c>
      <c r="Q43" s="36">
        <f t="shared" si="48"/>
        <v>2.4470169189670528</v>
      </c>
      <c r="R43" s="36">
        <f t="shared" si="48"/>
        <v>1.8886786390088901</v>
      </c>
      <c r="S43" s="36">
        <f t="shared" ref="S43:T43" si="49">S22/S19*100</f>
        <v>1.5974440894568689</v>
      </c>
      <c r="T43" s="36">
        <f t="shared" si="49"/>
        <v>2.2237046920169E-2</v>
      </c>
      <c r="U43" s="36">
        <f t="shared" ref="U43" si="50">U22/U19*100</f>
        <v>0</v>
      </c>
    </row>
    <row r="44" spans="1:21" ht="15" customHeight="1" x14ac:dyDescent="0.25">
      <c r="A44" s="26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</row>
    <row r="45" spans="1:21" ht="15" customHeight="1" x14ac:dyDescent="0.25">
      <c r="A45" s="24" t="s">
        <v>227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</row>
    <row r="46" spans="1:21" ht="15" customHeight="1" x14ac:dyDescent="0.25">
      <c r="A46" s="25" t="s">
        <v>46</v>
      </c>
      <c r="B46" s="36">
        <f>B25/B24*100</f>
        <v>71.629829593386191</v>
      </c>
      <c r="C46" s="36">
        <f>C25/C24*100</f>
        <v>68.43731729725215</v>
      </c>
      <c r="D46" s="36">
        <f>D25/D24*100</f>
        <v>72.027972027972027</v>
      </c>
      <c r="E46" s="36">
        <f>E25/E24*100</f>
        <v>73.202505219206685</v>
      </c>
      <c r="F46" s="36">
        <f>F25/F24*100</f>
        <v>70.556023588879526</v>
      </c>
      <c r="G46" s="36">
        <f t="shared" ref="G46:L46" si="51">G25/G24*100</f>
        <v>71.008897095853612</v>
      </c>
      <c r="H46" s="36">
        <f t="shared" si="51"/>
        <v>72.550364337762545</v>
      </c>
      <c r="I46" s="36">
        <f t="shared" si="51"/>
        <v>71.970266432807151</v>
      </c>
      <c r="J46" s="36">
        <f t="shared" si="51"/>
        <v>67.621430420153573</v>
      </c>
      <c r="K46" s="36">
        <f t="shared" si="51"/>
        <v>67.520180539883683</v>
      </c>
      <c r="L46" s="36">
        <f t="shared" si="51"/>
        <v>68.62892451569806</v>
      </c>
      <c r="M46" s="36">
        <f t="shared" ref="M46:R46" si="52">M25/M24*100</f>
        <v>71.647280191583988</v>
      </c>
      <c r="N46" s="36">
        <f t="shared" si="52"/>
        <v>71.874200971618507</v>
      </c>
      <c r="O46" s="36">
        <f t="shared" si="52"/>
        <v>72.681682957926057</v>
      </c>
      <c r="P46" s="36">
        <f t="shared" si="52"/>
        <v>72.690265486725664</v>
      </c>
      <c r="Q46" s="36">
        <f t="shared" si="52"/>
        <v>74.727911560545039</v>
      </c>
      <c r="R46" s="36">
        <f t="shared" si="52"/>
        <v>74.841256221039984</v>
      </c>
      <c r="S46" s="36">
        <f t="shared" ref="S46:T46" si="53">S25/S24*100</f>
        <v>77.122868386532573</v>
      </c>
      <c r="T46" s="36">
        <f t="shared" si="53"/>
        <v>76.740435444852622</v>
      </c>
      <c r="U46" s="36">
        <f t="shared" ref="U46" si="54">U25/U24*100</f>
        <v>76.819838236601186</v>
      </c>
    </row>
    <row r="47" spans="1:21" ht="15" customHeight="1" x14ac:dyDescent="0.25">
      <c r="A47" s="25" t="s">
        <v>47</v>
      </c>
      <c r="B47" s="36">
        <f>B26/B24*100</f>
        <v>22.211911591024126</v>
      </c>
      <c r="C47" s="36">
        <f>C26/C24*100</f>
        <v>24.880982209972437</v>
      </c>
      <c r="D47" s="36">
        <f>D26/D24*100</f>
        <v>22.327672327672328</v>
      </c>
      <c r="E47" s="36">
        <f>E26/E24*100</f>
        <v>21.636743215031316</v>
      </c>
      <c r="F47" s="36">
        <f>F26/F24*100</f>
        <v>23.546756529064869</v>
      </c>
      <c r="G47" s="36">
        <f t="shared" ref="G47:L47" si="55">G26/G24*100</f>
        <v>23.02333389289911</v>
      </c>
      <c r="H47" s="36">
        <f t="shared" si="55"/>
        <v>21.080154307758249</v>
      </c>
      <c r="I47" s="36">
        <f t="shared" si="55"/>
        <v>21.924329741919319</v>
      </c>
      <c r="J47" s="36">
        <f t="shared" si="55"/>
        <v>25.312742645155723</v>
      </c>
      <c r="K47" s="36">
        <f t="shared" si="55"/>
        <v>26.013366895234789</v>
      </c>
      <c r="L47" s="36">
        <f t="shared" si="55"/>
        <v>24.90814963259853</v>
      </c>
      <c r="M47" s="36">
        <f t="shared" ref="M47:R47" si="56">M26/M24*100</f>
        <v>23.383510092370852</v>
      </c>
      <c r="N47" s="36">
        <f t="shared" si="56"/>
        <v>22.560300008522969</v>
      </c>
      <c r="O47" s="36">
        <f t="shared" si="56"/>
        <v>21.623459413514663</v>
      </c>
      <c r="P47" s="36">
        <f t="shared" si="56"/>
        <v>22.663716814159294</v>
      </c>
      <c r="Q47" s="36">
        <f t="shared" si="56"/>
        <v>20.978661410575029</v>
      </c>
      <c r="R47" s="36">
        <f t="shared" si="56"/>
        <v>20.224815513986613</v>
      </c>
      <c r="S47" s="36">
        <f t="shared" ref="S47:T47" si="57">S26/S24*100</f>
        <v>19.405334499344118</v>
      </c>
      <c r="T47" s="36">
        <f t="shared" si="57"/>
        <v>23.259564555147389</v>
      </c>
      <c r="U47" s="36">
        <f t="shared" ref="U47" si="58">U26/U24*100</f>
        <v>23.180161763398811</v>
      </c>
    </row>
    <row r="48" spans="1:21" ht="15" customHeight="1" thickBot="1" x14ac:dyDescent="0.3">
      <c r="A48" s="21" t="s">
        <v>48</v>
      </c>
      <c r="B48" s="37">
        <f>B27/B24*100</f>
        <v>6.158258815589674</v>
      </c>
      <c r="C48" s="37">
        <f>C27/C24*100</f>
        <v>6.6817004927754109</v>
      </c>
      <c r="D48" s="37">
        <f>D27/D24*100</f>
        <v>5.6443556443556444</v>
      </c>
      <c r="E48" s="37">
        <f>E27/E24*100</f>
        <v>5.1607515657620038</v>
      </c>
      <c r="F48" s="37">
        <f>F27/F24*100</f>
        <v>5.8972198820556025</v>
      </c>
      <c r="G48" s="37">
        <f t="shared" ref="G48:L48" si="59">G27/G24*100</f>
        <v>5.9677690112472721</v>
      </c>
      <c r="H48" s="37">
        <f t="shared" si="59"/>
        <v>6.3694813544792117</v>
      </c>
      <c r="I48" s="37">
        <f t="shared" si="59"/>
        <v>6.1054038252735321</v>
      </c>
      <c r="J48" s="37">
        <f t="shared" si="59"/>
        <v>7.0658269346907083</v>
      </c>
      <c r="K48" s="37">
        <f t="shared" si="59"/>
        <v>6.4664525648815214</v>
      </c>
      <c r="L48" s="37">
        <f t="shared" si="59"/>
        <v>6.4629258517034067</v>
      </c>
      <c r="M48" s="37">
        <f t="shared" ref="M48:R48" si="60">M27/M24*100</f>
        <v>4.9692097160451594</v>
      </c>
      <c r="N48" s="37">
        <f t="shared" si="60"/>
        <v>5.5654990198585184</v>
      </c>
      <c r="O48" s="37">
        <f t="shared" si="60"/>
        <v>5.6948576285592862</v>
      </c>
      <c r="P48" s="37">
        <f t="shared" si="60"/>
        <v>4.6460176991150446</v>
      </c>
      <c r="Q48" s="37">
        <f t="shared" si="60"/>
        <v>4.2934270288799388</v>
      </c>
      <c r="R48" s="37">
        <f t="shared" si="60"/>
        <v>4.9339282649733995</v>
      </c>
      <c r="S48" s="37">
        <f t="shared" ref="S48:T48" si="61">S27/S24*100</f>
        <v>3.4717971141233055</v>
      </c>
      <c r="T48" s="37">
        <f t="shared" si="61"/>
        <v>0</v>
      </c>
      <c r="U48" s="37">
        <f t="shared" ref="U48" si="62">U27/U24*100</f>
        <v>0</v>
      </c>
    </row>
    <row r="49" spans="1:21" ht="15" customHeight="1" x14ac:dyDescent="0.25">
      <c r="A49" s="328" t="s">
        <v>226</v>
      </c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67"/>
      <c r="T49" s="67"/>
      <c r="U49" s="67"/>
    </row>
    <row r="50" spans="1:21" ht="15" customHeight="1" x14ac:dyDescent="0.25">
      <c r="A50" s="329" t="s">
        <v>224</v>
      </c>
      <c r="B50" s="329"/>
      <c r="C50" s="329"/>
      <c r="D50" s="329"/>
      <c r="E50" s="329"/>
      <c r="F50" s="329"/>
      <c r="G50" s="329"/>
      <c r="H50" s="329"/>
      <c r="I50" s="329"/>
      <c r="J50" s="329"/>
      <c r="K50" s="329"/>
      <c r="L50" s="329"/>
      <c r="M50" s="329"/>
      <c r="N50" s="329"/>
      <c r="O50" s="329"/>
      <c r="P50" s="329"/>
      <c r="Q50" s="329"/>
      <c r="R50" s="329"/>
      <c r="S50" s="264"/>
      <c r="T50" s="293"/>
      <c r="U50" s="307"/>
    </row>
    <row r="61" spans="1:21" ht="15" customHeight="1" x14ac:dyDescent="0.25">
      <c r="A61" s="28"/>
    </row>
    <row r="62" spans="1:21" ht="15" customHeight="1" x14ac:dyDescent="0.25">
      <c r="A62" s="28"/>
      <c r="B62" s="28"/>
    </row>
    <row r="63" spans="1:21" ht="15" customHeight="1" x14ac:dyDescent="0.25">
      <c r="A63" s="28"/>
      <c r="B63" s="28"/>
    </row>
    <row r="64" spans="1:21" ht="15" customHeight="1" x14ac:dyDescent="0.25">
      <c r="A64" s="28"/>
      <c r="B64" s="28"/>
    </row>
    <row r="65" spans="1:2" ht="15" customHeight="1" x14ac:dyDescent="0.25">
      <c r="A65" s="28"/>
      <c r="B65" s="28"/>
    </row>
    <row r="66" spans="1:2" ht="15" customHeight="1" x14ac:dyDescent="0.25">
      <c r="B66" s="28"/>
    </row>
  </sheetData>
  <mergeCells count="6">
    <mergeCell ref="V2:W3"/>
    <mergeCell ref="A49:R49"/>
    <mergeCell ref="A50:R50"/>
    <mergeCell ref="A5:R5"/>
    <mergeCell ref="A29:R29"/>
    <mergeCell ref="A8:R8"/>
  </mergeCells>
  <hyperlinks>
    <hyperlink ref="V2" r:id="rId1" location="INDICE!A1"/>
    <hyperlink ref="V2:W3" location="INDICE!A1" display="INDICE"/>
  </hyperlinks>
  <printOptions horizontalCentered="1"/>
  <pageMargins left="0.59055118110236227" right="0.59055118110236227" top="0.43307086614173229" bottom="0.59055118110236227" header="0.15748031496062992" footer="0"/>
  <pageSetup scale="66" orientation="landscape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73" transitionEvaluation="1"/>
  <dimension ref="A1:AB296"/>
  <sheetViews>
    <sheetView topLeftCell="A73" zoomScaleNormal="100" zoomScaleSheetLayoutView="100" workbookViewId="0">
      <selection activeCell="W91" sqref="W91:X92"/>
    </sheetView>
  </sheetViews>
  <sheetFormatPr baseColWidth="10" defaultColWidth="11" defaultRowHeight="15" customHeight="1" x14ac:dyDescent="0.25"/>
  <cols>
    <col min="1" max="1" width="22.28515625" style="42" customWidth="1"/>
    <col min="2" max="21" width="8.42578125" style="46" customWidth="1"/>
    <col min="22" max="26" width="11.42578125" style="46" customWidth="1"/>
    <col min="27" max="259" width="11" style="46"/>
    <col min="260" max="260" width="28.140625" style="46" customWidth="1"/>
    <col min="261" max="276" width="8.28515625" style="46" customWidth="1"/>
    <col min="277" max="515" width="11" style="46"/>
    <col min="516" max="516" width="28.140625" style="46" customWidth="1"/>
    <col min="517" max="532" width="8.28515625" style="46" customWidth="1"/>
    <col min="533" max="771" width="11" style="46"/>
    <col min="772" max="772" width="28.140625" style="46" customWidth="1"/>
    <col min="773" max="788" width="8.28515625" style="46" customWidth="1"/>
    <col min="789" max="1027" width="11" style="46"/>
    <col min="1028" max="1028" width="28.140625" style="46" customWidth="1"/>
    <col min="1029" max="1044" width="8.28515625" style="46" customWidth="1"/>
    <col min="1045" max="1283" width="11" style="46"/>
    <col min="1284" max="1284" width="28.140625" style="46" customWidth="1"/>
    <col min="1285" max="1300" width="8.28515625" style="46" customWidth="1"/>
    <col min="1301" max="1539" width="11" style="46"/>
    <col min="1540" max="1540" width="28.140625" style="46" customWidth="1"/>
    <col min="1541" max="1556" width="8.28515625" style="46" customWidth="1"/>
    <col min="1557" max="1795" width="11" style="46"/>
    <col min="1796" max="1796" width="28.140625" style="46" customWidth="1"/>
    <col min="1797" max="1812" width="8.28515625" style="46" customWidth="1"/>
    <col min="1813" max="2051" width="11" style="46"/>
    <col min="2052" max="2052" width="28.140625" style="46" customWidth="1"/>
    <col min="2053" max="2068" width="8.28515625" style="46" customWidth="1"/>
    <col min="2069" max="2307" width="11" style="46"/>
    <col min="2308" max="2308" width="28.140625" style="46" customWidth="1"/>
    <col min="2309" max="2324" width="8.28515625" style="46" customWidth="1"/>
    <col min="2325" max="2563" width="11" style="46"/>
    <col min="2564" max="2564" width="28.140625" style="46" customWidth="1"/>
    <col min="2565" max="2580" width="8.28515625" style="46" customWidth="1"/>
    <col min="2581" max="2819" width="11" style="46"/>
    <col min="2820" max="2820" width="28.140625" style="46" customWidth="1"/>
    <col min="2821" max="2836" width="8.28515625" style="46" customWidth="1"/>
    <col min="2837" max="3075" width="11" style="46"/>
    <col min="3076" max="3076" width="28.140625" style="46" customWidth="1"/>
    <col min="3077" max="3092" width="8.28515625" style="46" customWidth="1"/>
    <col min="3093" max="3331" width="11" style="46"/>
    <col min="3332" max="3332" width="28.140625" style="46" customWidth="1"/>
    <col min="3333" max="3348" width="8.28515625" style="46" customWidth="1"/>
    <col min="3349" max="3587" width="11" style="46"/>
    <col min="3588" max="3588" width="28.140625" style="46" customWidth="1"/>
    <col min="3589" max="3604" width="8.28515625" style="46" customWidth="1"/>
    <col min="3605" max="3843" width="11" style="46"/>
    <col min="3844" max="3844" width="28.140625" style="46" customWidth="1"/>
    <col min="3845" max="3860" width="8.28515625" style="46" customWidth="1"/>
    <col min="3861" max="4099" width="11" style="46"/>
    <col min="4100" max="4100" width="28.140625" style="46" customWidth="1"/>
    <col min="4101" max="4116" width="8.28515625" style="46" customWidth="1"/>
    <col min="4117" max="4355" width="11" style="46"/>
    <col min="4356" max="4356" width="28.140625" style="46" customWidth="1"/>
    <col min="4357" max="4372" width="8.28515625" style="46" customWidth="1"/>
    <col min="4373" max="4611" width="11" style="46"/>
    <col min="4612" max="4612" width="28.140625" style="46" customWidth="1"/>
    <col min="4613" max="4628" width="8.28515625" style="46" customWidth="1"/>
    <col min="4629" max="4867" width="11" style="46"/>
    <col min="4868" max="4868" width="28.140625" style="46" customWidth="1"/>
    <col min="4869" max="4884" width="8.28515625" style="46" customWidth="1"/>
    <col min="4885" max="5123" width="11" style="46"/>
    <col min="5124" max="5124" width="28.140625" style="46" customWidth="1"/>
    <col min="5125" max="5140" width="8.28515625" style="46" customWidth="1"/>
    <col min="5141" max="5379" width="11" style="46"/>
    <col min="5380" max="5380" width="28.140625" style="46" customWidth="1"/>
    <col min="5381" max="5396" width="8.28515625" style="46" customWidth="1"/>
    <col min="5397" max="5635" width="11" style="46"/>
    <col min="5636" max="5636" width="28.140625" style="46" customWidth="1"/>
    <col min="5637" max="5652" width="8.28515625" style="46" customWidth="1"/>
    <col min="5653" max="5891" width="11" style="46"/>
    <col min="5892" max="5892" width="28.140625" style="46" customWidth="1"/>
    <col min="5893" max="5908" width="8.28515625" style="46" customWidth="1"/>
    <col min="5909" max="6147" width="11" style="46"/>
    <col min="6148" max="6148" width="28.140625" style="46" customWidth="1"/>
    <col min="6149" max="6164" width="8.28515625" style="46" customWidth="1"/>
    <col min="6165" max="6403" width="11" style="46"/>
    <col min="6404" max="6404" width="28.140625" style="46" customWidth="1"/>
    <col min="6405" max="6420" width="8.28515625" style="46" customWidth="1"/>
    <col min="6421" max="6659" width="11" style="46"/>
    <col min="6660" max="6660" width="28.140625" style="46" customWidth="1"/>
    <col min="6661" max="6676" width="8.28515625" style="46" customWidth="1"/>
    <col min="6677" max="6915" width="11" style="46"/>
    <col min="6916" max="6916" width="28.140625" style="46" customWidth="1"/>
    <col min="6917" max="6932" width="8.28515625" style="46" customWidth="1"/>
    <col min="6933" max="7171" width="11" style="46"/>
    <col min="7172" max="7172" width="28.140625" style="46" customWidth="1"/>
    <col min="7173" max="7188" width="8.28515625" style="46" customWidth="1"/>
    <col min="7189" max="7427" width="11" style="46"/>
    <col min="7428" max="7428" width="28.140625" style="46" customWidth="1"/>
    <col min="7429" max="7444" width="8.28515625" style="46" customWidth="1"/>
    <col min="7445" max="7683" width="11" style="46"/>
    <col min="7684" max="7684" width="28.140625" style="46" customWidth="1"/>
    <col min="7685" max="7700" width="8.28515625" style="46" customWidth="1"/>
    <col min="7701" max="7939" width="11" style="46"/>
    <col min="7940" max="7940" width="28.140625" style="46" customWidth="1"/>
    <col min="7941" max="7956" width="8.28515625" style="46" customWidth="1"/>
    <col min="7957" max="8195" width="11" style="46"/>
    <col min="8196" max="8196" width="28.140625" style="46" customWidth="1"/>
    <col min="8197" max="8212" width="8.28515625" style="46" customWidth="1"/>
    <col min="8213" max="8451" width="11" style="46"/>
    <col min="8452" max="8452" width="28.140625" style="46" customWidth="1"/>
    <col min="8453" max="8468" width="8.28515625" style="46" customWidth="1"/>
    <col min="8469" max="8707" width="11" style="46"/>
    <col min="8708" max="8708" width="28.140625" style="46" customWidth="1"/>
    <col min="8709" max="8724" width="8.28515625" style="46" customWidth="1"/>
    <col min="8725" max="8963" width="11" style="46"/>
    <col min="8964" max="8964" width="28.140625" style="46" customWidth="1"/>
    <col min="8965" max="8980" width="8.28515625" style="46" customWidth="1"/>
    <col min="8981" max="9219" width="11" style="46"/>
    <col min="9220" max="9220" width="28.140625" style="46" customWidth="1"/>
    <col min="9221" max="9236" width="8.28515625" style="46" customWidth="1"/>
    <col min="9237" max="9475" width="11" style="46"/>
    <col min="9476" max="9476" width="28.140625" style="46" customWidth="1"/>
    <col min="9477" max="9492" width="8.28515625" style="46" customWidth="1"/>
    <col min="9493" max="9731" width="11" style="46"/>
    <col min="9732" max="9732" width="28.140625" style="46" customWidth="1"/>
    <col min="9733" max="9748" width="8.28515625" style="46" customWidth="1"/>
    <col min="9749" max="9987" width="11" style="46"/>
    <col min="9988" max="9988" width="28.140625" style="46" customWidth="1"/>
    <col min="9989" max="10004" width="8.28515625" style="46" customWidth="1"/>
    <col min="10005" max="10243" width="11" style="46"/>
    <col min="10244" max="10244" width="28.140625" style="46" customWidth="1"/>
    <col min="10245" max="10260" width="8.28515625" style="46" customWidth="1"/>
    <col min="10261" max="10499" width="11" style="46"/>
    <col min="10500" max="10500" width="28.140625" style="46" customWidth="1"/>
    <col min="10501" max="10516" width="8.28515625" style="46" customWidth="1"/>
    <col min="10517" max="10755" width="11" style="46"/>
    <col min="10756" max="10756" width="28.140625" style="46" customWidth="1"/>
    <col min="10757" max="10772" width="8.28515625" style="46" customWidth="1"/>
    <col min="10773" max="11011" width="11" style="46"/>
    <col min="11012" max="11012" width="28.140625" style="46" customWidth="1"/>
    <col min="11013" max="11028" width="8.28515625" style="46" customWidth="1"/>
    <col min="11029" max="11267" width="11" style="46"/>
    <col min="11268" max="11268" width="28.140625" style="46" customWidth="1"/>
    <col min="11269" max="11284" width="8.28515625" style="46" customWidth="1"/>
    <col min="11285" max="11523" width="11" style="46"/>
    <col min="11524" max="11524" width="28.140625" style="46" customWidth="1"/>
    <col min="11525" max="11540" width="8.28515625" style="46" customWidth="1"/>
    <col min="11541" max="11779" width="11" style="46"/>
    <col min="11780" max="11780" width="28.140625" style="46" customWidth="1"/>
    <col min="11781" max="11796" width="8.28515625" style="46" customWidth="1"/>
    <col min="11797" max="12035" width="11" style="46"/>
    <col min="12036" max="12036" width="28.140625" style="46" customWidth="1"/>
    <col min="12037" max="12052" width="8.28515625" style="46" customWidth="1"/>
    <col min="12053" max="12291" width="11" style="46"/>
    <col min="12292" max="12292" width="28.140625" style="46" customWidth="1"/>
    <col min="12293" max="12308" width="8.28515625" style="46" customWidth="1"/>
    <col min="12309" max="12547" width="11" style="46"/>
    <col min="12548" max="12548" width="28.140625" style="46" customWidth="1"/>
    <col min="12549" max="12564" width="8.28515625" style="46" customWidth="1"/>
    <col min="12565" max="12803" width="11" style="46"/>
    <col min="12804" max="12804" width="28.140625" style="46" customWidth="1"/>
    <col min="12805" max="12820" width="8.28515625" style="46" customWidth="1"/>
    <col min="12821" max="13059" width="11" style="46"/>
    <col min="13060" max="13060" width="28.140625" style="46" customWidth="1"/>
    <col min="13061" max="13076" width="8.28515625" style="46" customWidth="1"/>
    <col min="13077" max="13315" width="11" style="46"/>
    <col min="13316" max="13316" width="28.140625" style="46" customWidth="1"/>
    <col min="13317" max="13332" width="8.28515625" style="46" customWidth="1"/>
    <col min="13333" max="13571" width="11" style="46"/>
    <col min="13572" max="13572" width="28.140625" style="46" customWidth="1"/>
    <col min="13573" max="13588" width="8.28515625" style="46" customWidth="1"/>
    <col min="13589" max="13827" width="11" style="46"/>
    <col min="13828" max="13828" width="28.140625" style="46" customWidth="1"/>
    <col min="13829" max="13844" width="8.28515625" style="46" customWidth="1"/>
    <col min="13845" max="14083" width="11" style="46"/>
    <col min="14084" max="14084" width="28.140625" style="46" customWidth="1"/>
    <col min="14085" max="14100" width="8.28515625" style="46" customWidth="1"/>
    <col min="14101" max="14339" width="11" style="46"/>
    <col min="14340" max="14340" width="28.140625" style="46" customWidth="1"/>
    <col min="14341" max="14356" width="8.28515625" style="46" customWidth="1"/>
    <col min="14357" max="14595" width="11" style="46"/>
    <col min="14596" max="14596" width="28.140625" style="46" customWidth="1"/>
    <col min="14597" max="14612" width="8.28515625" style="46" customWidth="1"/>
    <col min="14613" max="14851" width="11" style="46"/>
    <col min="14852" max="14852" width="28.140625" style="46" customWidth="1"/>
    <col min="14853" max="14868" width="8.28515625" style="46" customWidth="1"/>
    <col min="14869" max="15107" width="11" style="46"/>
    <col min="15108" max="15108" width="28.140625" style="46" customWidth="1"/>
    <col min="15109" max="15124" width="8.28515625" style="46" customWidth="1"/>
    <col min="15125" max="15363" width="11" style="46"/>
    <col min="15364" max="15364" width="28.140625" style="46" customWidth="1"/>
    <col min="15365" max="15380" width="8.28515625" style="46" customWidth="1"/>
    <col min="15381" max="15619" width="11" style="46"/>
    <col min="15620" max="15620" width="28.140625" style="46" customWidth="1"/>
    <col min="15621" max="15636" width="8.28515625" style="46" customWidth="1"/>
    <col min="15637" max="15875" width="11" style="46"/>
    <col min="15876" max="15876" width="28.140625" style="46" customWidth="1"/>
    <col min="15877" max="15892" width="8.28515625" style="46" customWidth="1"/>
    <col min="15893" max="16131" width="11" style="46"/>
    <col min="16132" max="16132" width="28.140625" style="46" customWidth="1"/>
    <col min="16133" max="16148" width="8.28515625" style="46" customWidth="1"/>
    <col min="16149" max="16384" width="11" style="46"/>
  </cols>
  <sheetData>
    <row r="1" spans="1:24" ht="15" customHeight="1" x14ac:dyDescent="0.25">
      <c r="A1" s="275" t="s">
        <v>412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9"/>
      <c r="W1"/>
      <c r="X1"/>
    </row>
    <row r="2" spans="1:24" ht="15" customHeight="1" x14ac:dyDescent="0.2">
      <c r="A2" s="275" t="s">
        <v>49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9"/>
      <c r="W2" s="326" t="s">
        <v>317</v>
      </c>
      <c r="X2" s="326"/>
    </row>
    <row r="3" spans="1:24" ht="15" customHeight="1" x14ac:dyDescent="0.2">
      <c r="A3" s="275" t="s">
        <v>234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30"/>
      <c r="W3" s="326"/>
      <c r="X3" s="326"/>
    </row>
    <row r="4" spans="1:24" ht="15" customHeight="1" x14ac:dyDescent="0.25">
      <c r="A4" s="275" t="s">
        <v>230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</row>
    <row r="5" spans="1:24" ht="15" customHeight="1" x14ac:dyDescent="0.25">
      <c r="A5" s="275" t="s">
        <v>461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</row>
    <row r="6" spans="1:24" ht="15" customHeight="1" x14ac:dyDescent="0.25">
      <c r="A6" s="221"/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69"/>
      <c r="T6" s="298"/>
      <c r="U6" s="312"/>
    </row>
    <row r="7" spans="1:24" s="42" customFormat="1" ht="15" customHeight="1" thickBot="1" x14ac:dyDescent="0.3">
      <c r="A7" s="336"/>
      <c r="B7" s="336"/>
      <c r="C7" s="336"/>
      <c r="D7" s="336"/>
      <c r="E7" s="336"/>
      <c r="F7" s="336"/>
      <c r="G7" s="336"/>
      <c r="H7" s="336"/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268"/>
      <c r="T7" s="297"/>
      <c r="U7" s="311"/>
    </row>
    <row r="8" spans="1:24" s="42" customFormat="1" ht="15" customHeight="1" thickBot="1" x14ac:dyDescent="0.3">
      <c r="A8" s="43" t="s">
        <v>228</v>
      </c>
      <c r="B8" s="44">
        <v>2000</v>
      </c>
      <c r="C8" s="44">
        <v>2001</v>
      </c>
      <c r="D8" s="44">
        <v>2002</v>
      </c>
      <c r="E8" s="44">
        <v>2003</v>
      </c>
      <c r="F8" s="44">
        <v>2004</v>
      </c>
      <c r="G8" s="44">
        <v>2005</v>
      </c>
      <c r="H8" s="44">
        <v>2006</v>
      </c>
      <c r="I8" s="44">
        <v>2007</v>
      </c>
      <c r="J8" s="44">
        <v>2008</v>
      </c>
      <c r="K8" s="44">
        <v>2009</v>
      </c>
      <c r="L8" s="44">
        <v>2010</v>
      </c>
      <c r="M8" s="44">
        <v>2011</v>
      </c>
      <c r="N8" s="44">
        <v>2012</v>
      </c>
      <c r="O8" s="44">
        <v>2013</v>
      </c>
      <c r="P8" s="44">
        <v>2014</v>
      </c>
      <c r="Q8" s="44">
        <v>2015</v>
      </c>
      <c r="R8" s="44">
        <v>2016</v>
      </c>
      <c r="S8" s="44">
        <v>2017</v>
      </c>
      <c r="T8" s="44">
        <v>2018</v>
      </c>
      <c r="U8" s="44">
        <v>2019</v>
      </c>
    </row>
    <row r="9" spans="1:24" ht="15" customHeight="1" x14ac:dyDescent="0.25">
      <c r="A9" s="71"/>
    </row>
    <row r="10" spans="1:24" s="74" customFormat="1" ht="15" customHeight="1" x14ac:dyDescent="0.25">
      <c r="A10" s="72" t="s">
        <v>19</v>
      </c>
      <c r="B10" s="73">
        <f>+B21+B32</f>
        <v>116516</v>
      </c>
      <c r="C10" s="73">
        <f t="shared" ref="C10:P14" si="0">+C21+C32</f>
        <v>117457</v>
      </c>
      <c r="D10" s="73">
        <f t="shared" si="0"/>
        <v>121416</v>
      </c>
      <c r="E10" s="73">
        <f t="shared" si="0"/>
        <v>136063</v>
      </c>
      <c r="F10" s="73">
        <f t="shared" si="0"/>
        <v>136988</v>
      </c>
      <c r="G10" s="73">
        <f t="shared" si="0"/>
        <v>138450</v>
      </c>
      <c r="H10" s="73">
        <f t="shared" si="0"/>
        <v>138757</v>
      </c>
      <c r="I10" s="73">
        <f t="shared" si="0"/>
        <v>143539</v>
      </c>
      <c r="J10" s="73">
        <f t="shared" si="0"/>
        <v>159770</v>
      </c>
      <c r="K10" s="73">
        <f t="shared" si="0"/>
        <v>156523</v>
      </c>
      <c r="L10" s="73">
        <f t="shared" si="0"/>
        <v>158590</v>
      </c>
      <c r="M10" s="73">
        <f t="shared" si="0"/>
        <v>163026</v>
      </c>
      <c r="N10" s="73">
        <f t="shared" si="0"/>
        <v>165334</v>
      </c>
      <c r="O10" s="73">
        <f t="shared" si="0"/>
        <v>168815</v>
      </c>
      <c r="P10" s="73">
        <f t="shared" si="0"/>
        <v>177502</v>
      </c>
      <c r="Q10" s="73">
        <f t="shared" ref="Q10:R14" si="1">+Q21+Q32</f>
        <v>178068</v>
      </c>
      <c r="R10" s="73">
        <f t="shared" si="1"/>
        <v>182680</v>
      </c>
      <c r="S10" s="73">
        <f t="shared" ref="S10:T10" si="2">+S21+S32</f>
        <v>188870</v>
      </c>
      <c r="T10" s="73">
        <f t="shared" si="2"/>
        <v>277408</v>
      </c>
      <c r="U10" s="73">
        <f t="shared" ref="U10" si="3">+U21+U32</f>
        <v>247071</v>
      </c>
    </row>
    <row r="11" spans="1:24" s="42" customFormat="1" ht="15" customHeight="1" x14ac:dyDescent="0.25">
      <c r="A11" s="69" t="s">
        <v>50</v>
      </c>
      <c r="B11" s="75">
        <f>+B22+B33</f>
        <v>80082</v>
      </c>
      <c r="C11" s="75">
        <f t="shared" si="0"/>
        <v>79175</v>
      </c>
      <c r="D11" s="75">
        <f t="shared" si="0"/>
        <v>81634</v>
      </c>
      <c r="E11" s="75">
        <f t="shared" si="0"/>
        <v>92009</v>
      </c>
      <c r="F11" s="75">
        <f t="shared" si="0"/>
        <v>93638</v>
      </c>
      <c r="G11" s="75">
        <f t="shared" si="0"/>
        <v>92709</v>
      </c>
      <c r="H11" s="75">
        <f t="shared" si="0"/>
        <v>91293</v>
      </c>
      <c r="I11" s="75">
        <f t="shared" si="0"/>
        <v>95252</v>
      </c>
      <c r="J11" s="75">
        <f t="shared" si="0"/>
        <v>107711</v>
      </c>
      <c r="K11" s="75">
        <f t="shared" si="0"/>
        <v>102634</v>
      </c>
      <c r="L11" s="75">
        <f t="shared" si="0"/>
        <v>104680</v>
      </c>
      <c r="M11" s="75">
        <f t="shared" si="0"/>
        <v>106142</v>
      </c>
      <c r="N11" s="75">
        <f t="shared" si="0"/>
        <v>109395</v>
      </c>
      <c r="O11" s="75">
        <f t="shared" si="0"/>
        <v>111075</v>
      </c>
      <c r="P11" s="75">
        <f t="shared" si="0"/>
        <v>113292</v>
      </c>
      <c r="Q11" s="75">
        <f t="shared" si="1"/>
        <v>111011</v>
      </c>
      <c r="R11" s="75">
        <f t="shared" si="1"/>
        <v>112752</v>
      </c>
      <c r="S11" s="75">
        <f t="shared" ref="S11:T11" si="4">+S22+S33</f>
        <v>117886</v>
      </c>
      <c r="T11" s="75">
        <f t="shared" si="4"/>
        <v>178484</v>
      </c>
      <c r="U11" s="75">
        <f t="shared" ref="U11" si="5">+U22+U33</f>
        <v>152700</v>
      </c>
    </row>
    <row r="12" spans="1:24" ht="15" customHeight="1" x14ac:dyDescent="0.25">
      <c r="A12" s="69" t="s">
        <v>51</v>
      </c>
      <c r="B12" s="76">
        <f>+B23+B34</f>
        <v>29808</v>
      </c>
      <c r="C12" s="76">
        <f t="shared" si="0"/>
        <v>31255</v>
      </c>
      <c r="D12" s="76">
        <f t="shared" si="0"/>
        <v>33403</v>
      </c>
      <c r="E12" s="76">
        <f t="shared" si="0"/>
        <v>37164</v>
      </c>
      <c r="F12" s="76">
        <f t="shared" si="0"/>
        <v>38302</v>
      </c>
      <c r="G12" s="76">
        <f t="shared" si="0"/>
        <v>37422</v>
      </c>
      <c r="H12" s="76">
        <f t="shared" si="0"/>
        <v>37514</v>
      </c>
      <c r="I12" s="76">
        <f t="shared" si="0"/>
        <v>36944</v>
      </c>
      <c r="J12" s="76">
        <f t="shared" si="0"/>
        <v>41784</v>
      </c>
      <c r="K12" s="76">
        <f t="shared" si="0"/>
        <v>40088</v>
      </c>
      <c r="L12" s="76">
        <f t="shared" si="0"/>
        <v>41840</v>
      </c>
      <c r="M12" s="76">
        <f t="shared" si="0"/>
        <v>41785</v>
      </c>
      <c r="N12" s="76">
        <f t="shared" si="0"/>
        <v>44409</v>
      </c>
      <c r="O12" s="76">
        <f t="shared" si="0"/>
        <v>43227</v>
      </c>
      <c r="P12" s="76">
        <f t="shared" si="0"/>
        <v>41203</v>
      </c>
      <c r="Q12" s="76">
        <f t="shared" si="1"/>
        <v>41824</v>
      </c>
      <c r="R12" s="76">
        <f t="shared" si="1"/>
        <v>43456</v>
      </c>
      <c r="S12" s="76">
        <f t="shared" ref="S12:T12" si="6">+S23+S34</f>
        <v>44456</v>
      </c>
      <c r="T12" s="76">
        <f t="shared" si="6"/>
        <v>66524</v>
      </c>
      <c r="U12" s="76">
        <f t="shared" ref="U12" si="7">+U23+U34</f>
        <v>52111</v>
      </c>
    </row>
    <row r="13" spans="1:24" ht="15" customHeight="1" x14ac:dyDescent="0.25">
      <c r="A13" s="69" t="s">
        <v>52</v>
      </c>
      <c r="B13" s="76">
        <f>+B24+B35</f>
        <v>25094</v>
      </c>
      <c r="C13" s="76">
        <f t="shared" si="0"/>
        <v>24638</v>
      </c>
      <c r="D13" s="76">
        <f t="shared" si="0"/>
        <v>26101</v>
      </c>
      <c r="E13" s="76">
        <f t="shared" si="0"/>
        <v>30528</v>
      </c>
      <c r="F13" s="76">
        <f t="shared" si="0"/>
        <v>30892</v>
      </c>
      <c r="G13" s="76">
        <f t="shared" si="0"/>
        <v>29739</v>
      </c>
      <c r="H13" s="76">
        <f t="shared" si="0"/>
        <v>29473</v>
      </c>
      <c r="I13" s="76">
        <f t="shared" si="0"/>
        <v>29901</v>
      </c>
      <c r="J13" s="76">
        <f t="shared" si="0"/>
        <v>33584</v>
      </c>
      <c r="K13" s="76">
        <f t="shared" si="0"/>
        <v>32192</v>
      </c>
      <c r="L13" s="76">
        <f t="shared" si="0"/>
        <v>32367</v>
      </c>
      <c r="M13" s="76">
        <f t="shared" si="0"/>
        <v>33524</v>
      </c>
      <c r="N13" s="76">
        <f t="shared" si="0"/>
        <v>33118</v>
      </c>
      <c r="O13" s="76">
        <f t="shared" si="0"/>
        <v>35151</v>
      </c>
      <c r="P13" s="76">
        <f t="shared" si="0"/>
        <v>35506</v>
      </c>
      <c r="Q13" s="76">
        <f t="shared" si="1"/>
        <v>33580</v>
      </c>
      <c r="R13" s="76">
        <f t="shared" si="1"/>
        <v>34892</v>
      </c>
      <c r="S13" s="76">
        <f t="shared" ref="S13:T13" si="8">+S24+S35</f>
        <v>36989</v>
      </c>
      <c r="T13" s="76">
        <f t="shared" si="8"/>
        <v>58974</v>
      </c>
      <c r="U13" s="76">
        <f t="shared" ref="U13" si="9">+U24+U35</f>
        <v>50312</v>
      </c>
    </row>
    <row r="14" spans="1:24" ht="15" customHeight="1" x14ac:dyDescent="0.25">
      <c r="A14" s="69" t="s">
        <v>53</v>
      </c>
      <c r="B14" s="76">
        <f>+B25+B36</f>
        <v>25180</v>
      </c>
      <c r="C14" s="76">
        <f t="shared" si="0"/>
        <v>23282</v>
      </c>
      <c r="D14" s="76">
        <f t="shared" si="0"/>
        <v>22130</v>
      </c>
      <c r="E14" s="76">
        <f t="shared" si="0"/>
        <v>24317</v>
      </c>
      <c r="F14" s="76">
        <f t="shared" si="0"/>
        <v>24444</v>
      </c>
      <c r="G14" s="76">
        <f t="shared" si="0"/>
        <v>25548</v>
      </c>
      <c r="H14" s="76">
        <f t="shared" si="0"/>
        <v>24306</v>
      </c>
      <c r="I14" s="76">
        <f t="shared" si="0"/>
        <v>28407</v>
      </c>
      <c r="J14" s="76">
        <f t="shared" si="0"/>
        <v>32343</v>
      </c>
      <c r="K14" s="76">
        <f t="shared" si="0"/>
        <v>30354</v>
      </c>
      <c r="L14" s="76">
        <f t="shared" si="0"/>
        <v>30473</v>
      </c>
      <c r="M14" s="76">
        <f t="shared" si="0"/>
        <v>30833</v>
      </c>
      <c r="N14" s="76">
        <f t="shared" si="0"/>
        <v>31868</v>
      </c>
      <c r="O14" s="76">
        <f t="shared" si="0"/>
        <v>32697</v>
      </c>
      <c r="P14" s="76">
        <f t="shared" si="0"/>
        <v>36583</v>
      </c>
      <c r="Q14" s="76">
        <f t="shared" si="1"/>
        <v>35607</v>
      </c>
      <c r="R14" s="76">
        <f t="shared" si="1"/>
        <v>34404</v>
      </c>
      <c r="S14" s="76">
        <f t="shared" ref="S14:T14" si="10">+S25+S36</f>
        <v>36441</v>
      </c>
      <c r="T14" s="76">
        <f t="shared" si="10"/>
        <v>52986</v>
      </c>
      <c r="U14" s="76">
        <f t="shared" ref="U14" si="11">+U25+U36</f>
        <v>50277</v>
      </c>
    </row>
    <row r="15" spans="1:24" ht="15" customHeight="1" x14ac:dyDescent="0.25">
      <c r="A15" s="70"/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</row>
    <row r="16" spans="1:24" s="42" customFormat="1" ht="15" customHeight="1" x14ac:dyDescent="0.25">
      <c r="A16" s="78" t="s">
        <v>54</v>
      </c>
      <c r="B16" s="75">
        <f>+B27+B38</f>
        <v>36434</v>
      </c>
      <c r="C16" s="75">
        <f t="shared" ref="C16:P19" si="12">+C27+C38</f>
        <v>38282</v>
      </c>
      <c r="D16" s="75">
        <f t="shared" si="12"/>
        <v>39782</v>
      </c>
      <c r="E16" s="75">
        <f t="shared" si="12"/>
        <v>44054</v>
      </c>
      <c r="F16" s="75">
        <f t="shared" si="12"/>
        <v>43350</v>
      </c>
      <c r="G16" s="75">
        <f t="shared" si="12"/>
        <v>45741</v>
      </c>
      <c r="H16" s="75">
        <f t="shared" si="12"/>
        <v>47464</v>
      </c>
      <c r="I16" s="75">
        <f t="shared" si="12"/>
        <v>48287</v>
      </c>
      <c r="J16" s="75">
        <f t="shared" si="12"/>
        <v>52059</v>
      </c>
      <c r="K16" s="75">
        <f t="shared" si="12"/>
        <v>53889</v>
      </c>
      <c r="L16" s="75">
        <f t="shared" si="12"/>
        <v>53910</v>
      </c>
      <c r="M16" s="75">
        <f t="shared" si="12"/>
        <v>56884</v>
      </c>
      <c r="N16" s="75">
        <f t="shared" si="12"/>
        <v>55939</v>
      </c>
      <c r="O16" s="75">
        <f t="shared" si="12"/>
        <v>57740</v>
      </c>
      <c r="P16" s="75">
        <f t="shared" si="12"/>
        <v>64210</v>
      </c>
      <c r="Q16" s="75">
        <f t="shared" ref="Q16:R19" si="13">+Q27+Q38</f>
        <v>67057</v>
      </c>
      <c r="R16" s="75">
        <f t="shared" si="13"/>
        <v>69928</v>
      </c>
      <c r="S16" s="75">
        <f t="shared" ref="S16:T16" si="14">+S27+S38</f>
        <v>70984</v>
      </c>
      <c r="T16" s="75">
        <f t="shared" si="14"/>
        <v>98924</v>
      </c>
      <c r="U16" s="75">
        <f t="shared" ref="U16" si="15">+U27+U38</f>
        <v>94371</v>
      </c>
    </row>
    <row r="17" spans="1:24" ht="15" customHeight="1" x14ac:dyDescent="0.25">
      <c r="A17" s="78" t="s">
        <v>55</v>
      </c>
      <c r="B17" s="76">
        <f>+B28+B39</f>
        <v>15924</v>
      </c>
      <c r="C17" s="76">
        <f t="shared" si="12"/>
        <v>16696</v>
      </c>
      <c r="D17" s="76">
        <f t="shared" si="12"/>
        <v>17145</v>
      </c>
      <c r="E17" s="76">
        <f t="shared" si="12"/>
        <v>18403</v>
      </c>
      <c r="F17" s="76">
        <f t="shared" si="12"/>
        <v>18865</v>
      </c>
      <c r="G17" s="76">
        <f t="shared" si="12"/>
        <v>20111</v>
      </c>
      <c r="H17" s="76">
        <f t="shared" si="12"/>
        <v>20678</v>
      </c>
      <c r="I17" s="76">
        <f t="shared" si="12"/>
        <v>20254</v>
      </c>
      <c r="J17" s="76">
        <f t="shared" si="12"/>
        <v>22690</v>
      </c>
      <c r="K17" s="76">
        <f t="shared" si="12"/>
        <v>23575</v>
      </c>
      <c r="L17" s="76">
        <f t="shared" si="12"/>
        <v>23071</v>
      </c>
      <c r="M17" s="76">
        <f t="shared" si="12"/>
        <v>24335</v>
      </c>
      <c r="N17" s="76">
        <f t="shared" si="12"/>
        <v>23897</v>
      </c>
      <c r="O17" s="76">
        <f t="shared" si="12"/>
        <v>24739</v>
      </c>
      <c r="P17" s="76">
        <f t="shared" si="12"/>
        <v>27093</v>
      </c>
      <c r="Q17" s="76">
        <f t="shared" si="13"/>
        <v>29162</v>
      </c>
      <c r="R17" s="76">
        <f t="shared" si="13"/>
        <v>28967</v>
      </c>
      <c r="S17" s="76">
        <f t="shared" ref="S17:T17" si="16">+S28+S39</f>
        <v>28661</v>
      </c>
      <c r="T17" s="76">
        <f t="shared" si="16"/>
        <v>47047</v>
      </c>
      <c r="U17" s="76">
        <f t="shared" ref="U17" si="17">+U28+U39</f>
        <v>39736</v>
      </c>
    </row>
    <row r="18" spans="1:24" ht="15" customHeight="1" x14ac:dyDescent="0.25">
      <c r="A18" s="78" t="s">
        <v>56</v>
      </c>
      <c r="B18" s="76">
        <f>+B29+B40</f>
        <v>17510</v>
      </c>
      <c r="C18" s="76">
        <f t="shared" si="12"/>
        <v>18302</v>
      </c>
      <c r="D18" s="76">
        <f t="shared" si="12"/>
        <v>19282</v>
      </c>
      <c r="E18" s="76">
        <f t="shared" si="12"/>
        <v>21509</v>
      </c>
      <c r="F18" s="76">
        <f t="shared" si="12"/>
        <v>20456</v>
      </c>
      <c r="G18" s="76">
        <f t="shared" si="12"/>
        <v>21072</v>
      </c>
      <c r="H18" s="76">
        <f t="shared" si="12"/>
        <v>22249</v>
      </c>
      <c r="I18" s="76">
        <f t="shared" si="12"/>
        <v>22961</v>
      </c>
      <c r="J18" s="76">
        <f t="shared" si="12"/>
        <v>23950</v>
      </c>
      <c r="K18" s="76">
        <f t="shared" si="12"/>
        <v>24343</v>
      </c>
      <c r="L18" s="76">
        <f t="shared" si="12"/>
        <v>24487</v>
      </c>
      <c r="M18" s="76">
        <f t="shared" si="12"/>
        <v>26150</v>
      </c>
      <c r="N18" s="76">
        <f t="shared" si="12"/>
        <v>25746</v>
      </c>
      <c r="O18" s="76">
        <f t="shared" si="12"/>
        <v>26383</v>
      </c>
      <c r="P18" s="76">
        <f t="shared" si="12"/>
        <v>29258</v>
      </c>
      <c r="Q18" s="76">
        <f t="shared" si="13"/>
        <v>29549</v>
      </c>
      <c r="R18" s="76">
        <f t="shared" si="13"/>
        <v>31847</v>
      </c>
      <c r="S18" s="76">
        <f t="shared" ref="S18:T18" si="18">+S29+S40</f>
        <v>32228</v>
      </c>
      <c r="T18" s="76">
        <f t="shared" si="18"/>
        <v>40082</v>
      </c>
      <c r="U18" s="76">
        <f t="shared" ref="U18" si="19">+U29+U40</f>
        <v>42423</v>
      </c>
    </row>
    <row r="19" spans="1:24" ht="15" customHeight="1" x14ac:dyDescent="0.25">
      <c r="A19" s="78" t="s">
        <v>57</v>
      </c>
      <c r="B19" s="76">
        <f>+B30+B41</f>
        <v>3000</v>
      </c>
      <c r="C19" s="76">
        <f t="shared" si="12"/>
        <v>3284</v>
      </c>
      <c r="D19" s="76">
        <f t="shared" si="12"/>
        <v>3355</v>
      </c>
      <c r="E19" s="76">
        <f t="shared" si="12"/>
        <v>4142</v>
      </c>
      <c r="F19" s="76">
        <f t="shared" si="12"/>
        <v>4029</v>
      </c>
      <c r="G19" s="76">
        <f t="shared" si="12"/>
        <v>4558</v>
      </c>
      <c r="H19" s="76">
        <f t="shared" si="12"/>
        <v>4537</v>
      </c>
      <c r="I19" s="76">
        <f t="shared" si="12"/>
        <v>5072</v>
      </c>
      <c r="J19" s="76">
        <f t="shared" si="12"/>
        <v>5419</v>
      </c>
      <c r="K19" s="76">
        <f t="shared" si="12"/>
        <v>5971</v>
      </c>
      <c r="L19" s="76">
        <f t="shared" si="12"/>
        <v>6352</v>
      </c>
      <c r="M19" s="76">
        <f t="shared" si="12"/>
        <v>6399</v>
      </c>
      <c r="N19" s="76">
        <f t="shared" si="12"/>
        <v>6296</v>
      </c>
      <c r="O19" s="76">
        <f t="shared" si="12"/>
        <v>6618</v>
      </c>
      <c r="P19" s="76">
        <f t="shared" si="12"/>
        <v>7859</v>
      </c>
      <c r="Q19" s="76">
        <f t="shared" si="13"/>
        <v>8346</v>
      </c>
      <c r="R19" s="76">
        <f t="shared" si="13"/>
        <v>9114</v>
      </c>
      <c r="S19" s="76">
        <f t="shared" ref="S19:T19" si="20">+S30+S41</f>
        <v>10095</v>
      </c>
      <c r="T19" s="76">
        <f t="shared" si="20"/>
        <v>11795</v>
      </c>
      <c r="U19" s="76">
        <f t="shared" ref="U19" si="21">+U30+U41</f>
        <v>12212</v>
      </c>
    </row>
    <row r="20" spans="1:24" ht="15" customHeight="1" x14ac:dyDescent="0.25">
      <c r="A20" s="70"/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</row>
    <row r="21" spans="1:24" s="42" customFormat="1" ht="15" customHeight="1" x14ac:dyDescent="0.25">
      <c r="A21" s="72" t="s">
        <v>58</v>
      </c>
      <c r="B21" s="73">
        <f>B22+B27</f>
        <v>91586</v>
      </c>
      <c r="C21" s="73">
        <f t="shared" ref="C21:N21" si="22">C22+C27</f>
        <v>92937</v>
      </c>
      <c r="D21" s="73">
        <f t="shared" si="22"/>
        <v>96557</v>
      </c>
      <c r="E21" s="73">
        <f t="shared" si="22"/>
        <v>106778</v>
      </c>
      <c r="F21" s="73">
        <f t="shared" si="22"/>
        <v>107920</v>
      </c>
      <c r="G21" s="73">
        <f t="shared" si="22"/>
        <v>110218</v>
      </c>
      <c r="H21" s="73">
        <f t="shared" si="22"/>
        <v>110074</v>
      </c>
      <c r="I21" s="73">
        <f t="shared" si="22"/>
        <v>113124</v>
      </c>
      <c r="J21" s="73">
        <f t="shared" si="22"/>
        <v>123796</v>
      </c>
      <c r="K21" s="73">
        <f t="shared" si="22"/>
        <v>120522</v>
      </c>
      <c r="L21" s="73">
        <f t="shared" si="22"/>
        <v>122555</v>
      </c>
      <c r="M21" s="73">
        <f t="shared" si="22"/>
        <v>126063</v>
      </c>
      <c r="N21" s="73">
        <f t="shared" si="22"/>
        <v>125828</v>
      </c>
      <c r="O21" s="73">
        <f t="shared" ref="O21:T21" si="23">O22+O27</f>
        <v>125596</v>
      </c>
      <c r="P21" s="73">
        <f t="shared" si="23"/>
        <v>127548</v>
      </c>
      <c r="Q21" s="73">
        <f t="shared" si="23"/>
        <v>126525</v>
      </c>
      <c r="R21" s="73">
        <f t="shared" si="23"/>
        <v>129540</v>
      </c>
      <c r="S21" s="73">
        <f t="shared" si="23"/>
        <v>131861</v>
      </c>
      <c r="T21" s="73">
        <f t="shared" si="23"/>
        <v>195528</v>
      </c>
      <c r="U21" s="73">
        <f t="shared" ref="U21" si="24">U22+U27</f>
        <v>172567</v>
      </c>
      <c r="W21" s="46"/>
    </row>
    <row r="22" spans="1:24" s="42" customFormat="1" ht="15" customHeight="1" x14ac:dyDescent="0.25">
      <c r="A22" s="69" t="s">
        <v>50</v>
      </c>
      <c r="B22" s="75">
        <f>SUM(B23:B25)</f>
        <v>65651</v>
      </c>
      <c r="C22" s="75">
        <f t="shared" ref="C22:N22" si="25">SUM(C23:C25)</f>
        <v>65731</v>
      </c>
      <c r="D22" s="75">
        <f t="shared" si="25"/>
        <v>67980</v>
      </c>
      <c r="E22" s="75">
        <f t="shared" si="25"/>
        <v>75542</v>
      </c>
      <c r="F22" s="75">
        <f t="shared" si="25"/>
        <v>76628</v>
      </c>
      <c r="G22" s="75">
        <f t="shared" si="25"/>
        <v>77050</v>
      </c>
      <c r="H22" s="75">
        <f t="shared" si="25"/>
        <v>76107</v>
      </c>
      <c r="I22" s="75">
        <f t="shared" si="25"/>
        <v>78856</v>
      </c>
      <c r="J22" s="75">
        <f t="shared" si="25"/>
        <v>87162</v>
      </c>
      <c r="K22" s="75">
        <f t="shared" si="25"/>
        <v>83201</v>
      </c>
      <c r="L22" s="75">
        <f t="shared" si="25"/>
        <v>85327</v>
      </c>
      <c r="M22" s="75">
        <f t="shared" si="25"/>
        <v>86705</v>
      </c>
      <c r="N22" s="75">
        <f t="shared" si="25"/>
        <v>87659</v>
      </c>
      <c r="O22" s="75">
        <f t="shared" ref="O22:T22" si="26">SUM(O23:O25)</f>
        <v>87285</v>
      </c>
      <c r="P22" s="75">
        <f t="shared" si="26"/>
        <v>86173</v>
      </c>
      <c r="Q22" s="75">
        <f t="shared" si="26"/>
        <v>83752</v>
      </c>
      <c r="R22" s="75">
        <f t="shared" si="26"/>
        <v>85219</v>
      </c>
      <c r="S22" s="75">
        <f t="shared" si="26"/>
        <v>87884</v>
      </c>
      <c r="T22" s="75">
        <f t="shared" si="26"/>
        <v>133897</v>
      </c>
      <c r="U22" s="75">
        <f t="shared" ref="U22" si="27">SUM(U23:U25)</f>
        <v>113679</v>
      </c>
      <c r="W22" s="46"/>
    </row>
    <row r="23" spans="1:24" ht="15" customHeight="1" x14ac:dyDescent="0.2">
      <c r="A23" s="69" t="s">
        <v>51</v>
      </c>
      <c r="B23" s="76">
        <f>24062+100</f>
        <v>24162</v>
      </c>
      <c r="C23" s="76">
        <v>25674</v>
      </c>
      <c r="D23" s="76">
        <v>27538</v>
      </c>
      <c r="E23" s="76">
        <v>30057</v>
      </c>
      <c r="F23" s="76">
        <v>31189</v>
      </c>
      <c r="G23" s="76">
        <v>30829</v>
      </c>
      <c r="H23" s="76">
        <v>30877</v>
      </c>
      <c r="I23" s="76">
        <v>29777</v>
      </c>
      <c r="J23" s="76">
        <v>33580</v>
      </c>
      <c r="K23" s="76">
        <v>32300</v>
      </c>
      <c r="L23" s="76">
        <v>33775</v>
      </c>
      <c r="M23" s="76">
        <v>33751</v>
      </c>
      <c r="N23" s="76">
        <f>34419+114</f>
        <v>34533</v>
      </c>
      <c r="O23" s="76">
        <v>32757</v>
      </c>
      <c r="P23" s="76">
        <v>30555</v>
      </c>
      <c r="Q23" s="76">
        <v>31052</v>
      </c>
      <c r="R23" s="76">
        <v>32656</v>
      </c>
      <c r="S23" s="76">
        <v>32795</v>
      </c>
      <c r="T23" s="76">
        <v>49556</v>
      </c>
      <c r="U23" s="76">
        <v>38983</v>
      </c>
      <c r="W23" s="252"/>
      <c r="X23" s="252"/>
    </row>
    <row r="24" spans="1:24" ht="15" customHeight="1" x14ac:dyDescent="0.2">
      <c r="A24" s="69" t="s">
        <v>52</v>
      </c>
      <c r="B24" s="76">
        <f>20382+66</f>
        <v>20448</v>
      </c>
      <c r="C24" s="76">
        <v>20309</v>
      </c>
      <c r="D24" s="76">
        <v>21773</v>
      </c>
      <c r="E24" s="76">
        <v>25143</v>
      </c>
      <c r="F24" s="76">
        <v>25338</v>
      </c>
      <c r="G24" s="76">
        <v>24816</v>
      </c>
      <c r="H24" s="76">
        <v>24756</v>
      </c>
      <c r="I24" s="76">
        <v>25019</v>
      </c>
      <c r="J24" s="76">
        <v>27106</v>
      </c>
      <c r="K24" s="76">
        <v>26263</v>
      </c>
      <c r="L24" s="76">
        <v>26563</v>
      </c>
      <c r="M24" s="76">
        <v>27629</v>
      </c>
      <c r="N24" s="76">
        <f>26777+186</f>
        <v>26963</v>
      </c>
      <c r="O24" s="76">
        <v>27672</v>
      </c>
      <c r="P24" s="76">
        <v>26997</v>
      </c>
      <c r="Q24" s="76">
        <v>25333</v>
      </c>
      <c r="R24" s="76">
        <v>26518</v>
      </c>
      <c r="S24" s="76">
        <v>27770</v>
      </c>
      <c r="T24" s="76">
        <v>44379</v>
      </c>
      <c r="U24" s="76">
        <v>37079</v>
      </c>
      <c r="W24" s="252"/>
      <c r="X24" s="252"/>
    </row>
    <row r="25" spans="1:24" ht="15" customHeight="1" x14ac:dyDescent="0.2">
      <c r="A25" s="69" t="s">
        <v>53</v>
      </c>
      <c r="B25" s="76">
        <f>20956+85</f>
        <v>21041</v>
      </c>
      <c r="C25" s="76">
        <v>19748</v>
      </c>
      <c r="D25" s="76">
        <v>18669</v>
      </c>
      <c r="E25" s="76">
        <v>20342</v>
      </c>
      <c r="F25" s="76">
        <v>20101</v>
      </c>
      <c r="G25" s="76">
        <v>21405</v>
      </c>
      <c r="H25" s="76">
        <v>20474</v>
      </c>
      <c r="I25" s="76">
        <v>24060</v>
      </c>
      <c r="J25" s="76">
        <v>26476</v>
      </c>
      <c r="K25" s="76">
        <v>24638</v>
      </c>
      <c r="L25" s="76">
        <v>24989</v>
      </c>
      <c r="M25" s="76">
        <v>25325</v>
      </c>
      <c r="N25" s="76">
        <f>26048+115</f>
        <v>26163</v>
      </c>
      <c r="O25" s="76">
        <v>26856</v>
      </c>
      <c r="P25" s="76">
        <v>28621</v>
      </c>
      <c r="Q25" s="76">
        <v>27367</v>
      </c>
      <c r="R25" s="76">
        <v>26045</v>
      </c>
      <c r="S25" s="76">
        <v>27319</v>
      </c>
      <c r="T25" s="76">
        <v>39962</v>
      </c>
      <c r="U25" s="76">
        <v>37617</v>
      </c>
      <c r="W25" s="252"/>
      <c r="X25" s="252"/>
    </row>
    <row r="26" spans="1:24" ht="15" customHeight="1" x14ac:dyDescent="0.25">
      <c r="A26" s="70"/>
      <c r="B26" s="77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</row>
    <row r="27" spans="1:24" s="42" customFormat="1" ht="15" customHeight="1" x14ac:dyDescent="0.25">
      <c r="A27" s="78" t="s">
        <v>54</v>
      </c>
      <c r="B27" s="75">
        <f>SUM(B28:B30)</f>
        <v>25935</v>
      </c>
      <c r="C27" s="75">
        <f t="shared" ref="C27:N27" si="28">SUM(C28:C30)</f>
        <v>27206</v>
      </c>
      <c r="D27" s="75">
        <f t="shared" si="28"/>
        <v>28577</v>
      </c>
      <c r="E27" s="75">
        <f t="shared" si="28"/>
        <v>31236</v>
      </c>
      <c r="F27" s="75">
        <f t="shared" si="28"/>
        <v>31292</v>
      </c>
      <c r="G27" s="75">
        <f t="shared" si="28"/>
        <v>33168</v>
      </c>
      <c r="H27" s="75">
        <f t="shared" si="28"/>
        <v>33967</v>
      </c>
      <c r="I27" s="75">
        <f t="shared" si="28"/>
        <v>34268</v>
      </c>
      <c r="J27" s="75">
        <f t="shared" si="28"/>
        <v>36634</v>
      </c>
      <c r="K27" s="75">
        <f t="shared" si="28"/>
        <v>37321</v>
      </c>
      <c r="L27" s="75">
        <f t="shared" si="28"/>
        <v>37228</v>
      </c>
      <c r="M27" s="75">
        <f t="shared" si="28"/>
        <v>39358</v>
      </c>
      <c r="N27" s="75">
        <f t="shared" si="28"/>
        <v>38169</v>
      </c>
      <c r="O27" s="75">
        <f t="shared" ref="O27:T27" si="29">SUM(O28:O30)</f>
        <v>38311</v>
      </c>
      <c r="P27" s="75">
        <f t="shared" si="29"/>
        <v>41375</v>
      </c>
      <c r="Q27" s="75">
        <f t="shared" si="29"/>
        <v>42773</v>
      </c>
      <c r="R27" s="75">
        <f t="shared" si="29"/>
        <v>44321</v>
      </c>
      <c r="S27" s="75">
        <f t="shared" si="29"/>
        <v>43977</v>
      </c>
      <c r="T27" s="75">
        <f t="shared" si="29"/>
        <v>61631</v>
      </c>
      <c r="U27" s="75">
        <f t="shared" ref="U27" si="30">SUM(U28:U30)</f>
        <v>58888</v>
      </c>
      <c r="W27" s="46"/>
    </row>
    <row r="28" spans="1:24" ht="15" customHeight="1" x14ac:dyDescent="0.25">
      <c r="A28" s="78" t="s">
        <v>55</v>
      </c>
      <c r="B28" s="76">
        <f>11824+51</f>
        <v>11875</v>
      </c>
      <c r="C28" s="76">
        <v>12654</v>
      </c>
      <c r="D28" s="76">
        <v>13223</v>
      </c>
      <c r="E28" s="76">
        <v>13959</v>
      </c>
      <c r="F28" s="76">
        <v>14742</v>
      </c>
      <c r="G28" s="76">
        <v>15756</v>
      </c>
      <c r="H28" s="76">
        <v>15854</v>
      </c>
      <c r="I28" s="76">
        <v>15404</v>
      </c>
      <c r="J28" s="76">
        <v>17402</v>
      </c>
      <c r="K28" s="76">
        <v>17586</v>
      </c>
      <c r="L28" s="76">
        <v>17566</v>
      </c>
      <c r="M28" s="76">
        <v>18353</v>
      </c>
      <c r="N28" s="76">
        <f>17447+68</f>
        <v>17515</v>
      </c>
      <c r="O28" s="76">
        <v>17560</v>
      </c>
      <c r="P28" s="76">
        <v>18987</v>
      </c>
      <c r="Q28" s="76">
        <v>20340</v>
      </c>
      <c r="R28" s="76">
        <v>20262</v>
      </c>
      <c r="S28" s="76">
        <v>19666</v>
      </c>
      <c r="T28" s="76">
        <v>32754</v>
      </c>
      <c r="U28" s="76">
        <v>27052</v>
      </c>
    </row>
    <row r="29" spans="1:24" ht="15" customHeight="1" x14ac:dyDescent="0.25">
      <c r="A29" s="78" t="s">
        <v>56</v>
      </c>
      <c r="B29" s="76">
        <f>13825+36</f>
        <v>13861</v>
      </c>
      <c r="C29" s="76">
        <v>14348</v>
      </c>
      <c r="D29" s="76">
        <v>15242</v>
      </c>
      <c r="E29" s="76">
        <v>17027</v>
      </c>
      <c r="F29" s="76">
        <v>16414</v>
      </c>
      <c r="G29" s="76">
        <v>17191</v>
      </c>
      <c r="H29" s="76">
        <v>17956</v>
      </c>
      <c r="I29" s="76">
        <v>18669</v>
      </c>
      <c r="J29" s="76">
        <v>18992</v>
      </c>
      <c r="K29" s="76">
        <v>19423</v>
      </c>
      <c r="L29" s="76">
        <v>19381</v>
      </c>
      <c r="M29" s="76">
        <v>20755</v>
      </c>
      <c r="N29" s="76">
        <f>20349+23</f>
        <v>20372</v>
      </c>
      <c r="O29" s="76">
        <v>20509</v>
      </c>
      <c r="P29" s="76">
        <v>21924</v>
      </c>
      <c r="Q29" s="76">
        <v>22114</v>
      </c>
      <c r="R29" s="76">
        <v>23548</v>
      </c>
      <c r="S29" s="76">
        <v>23753</v>
      </c>
      <c r="T29" s="76">
        <v>28236</v>
      </c>
      <c r="U29" s="76">
        <v>30954</v>
      </c>
    </row>
    <row r="30" spans="1:24" ht="15" customHeight="1" x14ac:dyDescent="0.25">
      <c r="A30" s="78" t="s">
        <v>57</v>
      </c>
      <c r="B30" s="76">
        <v>199</v>
      </c>
      <c r="C30" s="76">
        <v>204</v>
      </c>
      <c r="D30" s="76">
        <v>112</v>
      </c>
      <c r="E30" s="76">
        <v>250</v>
      </c>
      <c r="F30" s="76">
        <v>136</v>
      </c>
      <c r="G30" s="76">
        <v>221</v>
      </c>
      <c r="H30" s="76">
        <v>157</v>
      </c>
      <c r="I30" s="76">
        <v>195</v>
      </c>
      <c r="J30" s="76">
        <v>240</v>
      </c>
      <c r="K30" s="76">
        <v>312</v>
      </c>
      <c r="L30" s="76">
        <v>281</v>
      </c>
      <c r="M30" s="76">
        <v>250</v>
      </c>
      <c r="N30" s="76">
        <v>282</v>
      </c>
      <c r="O30" s="76">
        <v>242</v>
      </c>
      <c r="P30" s="76">
        <v>464</v>
      </c>
      <c r="Q30" s="76">
        <v>319</v>
      </c>
      <c r="R30" s="76">
        <v>511</v>
      </c>
      <c r="S30" s="76">
        <v>558</v>
      </c>
      <c r="T30" s="76">
        <v>641</v>
      </c>
      <c r="U30" s="76">
        <v>882</v>
      </c>
    </row>
    <row r="31" spans="1:24" ht="15" customHeight="1" x14ac:dyDescent="0.25">
      <c r="A31" s="70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</row>
    <row r="32" spans="1:24" s="42" customFormat="1" ht="15" customHeight="1" x14ac:dyDescent="0.25">
      <c r="A32" s="89" t="s">
        <v>59</v>
      </c>
      <c r="B32" s="73">
        <f>+B33+B38</f>
        <v>24930</v>
      </c>
      <c r="C32" s="73">
        <f t="shared" ref="C32:N32" si="31">+C33+C38</f>
        <v>24520</v>
      </c>
      <c r="D32" s="73">
        <f t="shared" si="31"/>
        <v>24859</v>
      </c>
      <c r="E32" s="73">
        <f t="shared" si="31"/>
        <v>29285</v>
      </c>
      <c r="F32" s="73">
        <f t="shared" si="31"/>
        <v>29068</v>
      </c>
      <c r="G32" s="73">
        <f t="shared" si="31"/>
        <v>28232</v>
      </c>
      <c r="H32" s="73">
        <f t="shared" si="31"/>
        <v>28683</v>
      </c>
      <c r="I32" s="73">
        <f t="shared" si="31"/>
        <v>30415</v>
      </c>
      <c r="J32" s="73">
        <f t="shared" si="31"/>
        <v>35974</v>
      </c>
      <c r="K32" s="73">
        <f t="shared" si="31"/>
        <v>36001</v>
      </c>
      <c r="L32" s="73">
        <f t="shared" si="31"/>
        <v>36035</v>
      </c>
      <c r="M32" s="73">
        <f t="shared" si="31"/>
        <v>36963</v>
      </c>
      <c r="N32" s="73">
        <f t="shared" si="31"/>
        <v>39506</v>
      </c>
      <c r="O32" s="73">
        <f t="shared" ref="O32:T32" si="32">+O33+O38</f>
        <v>43219</v>
      </c>
      <c r="P32" s="73">
        <f t="shared" si="32"/>
        <v>49954</v>
      </c>
      <c r="Q32" s="73">
        <f t="shared" si="32"/>
        <v>51543</v>
      </c>
      <c r="R32" s="73">
        <f t="shared" si="32"/>
        <v>53140</v>
      </c>
      <c r="S32" s="73">
        <f t="shared" si="32"/>
        <v>57009</v>
      </c>
      <c r="T32" s="73">
        <f t="shared" si="32"/>
        <v>81880</v>
      </c>
      <c r="U32" s="73">
        <f t="shared" ref="U32" si="33">+U33+U38</f>
        <v>74504</v>
      </c>
      <c r="W32" s="46"/>
    </row>
    <row r="33" spans="1:24" s="42" customFormat="1" ht="15" customHeight="1" x14ac:dyDescent="0.25">
      <c r="A33" s="69" t="s">
        <v>50</v>
      </c>
      <c r="B33" s="75">
        <f>SUM(B34:B36)</f>
        <v>14431</v>
      </c>
      <c r="C33" s="75">
        <f t="shared" ref="C33:N33" si="34">SUM(C34:C36)</f>
        <v>13444</v>
      </c>
      <c r="D33" s="75">
        <f t="shared" si="34"/>
        <v>13654</v>
      </c>
      <c r="E33" s="75">
        <f t="shared" si="34"/>
        <v>16467</v>
      </c>
      <c r="F33" s="75">
        <f t="shared" si="34"/>
        <v>17010</v>
      </c>
      <c r="G33" s="75">
        <f t="shared" si="34"/>
        <v>15659</v>
      </c>
      <c r="H33" s="75">
        <f t="shared" si="34"/>
        <v>15186</v>
      </c>
      <c r="I33" s="75">
        <f t="shared" si="34"/>
        <v>16396</v>
      </c>
      <c r="J33" s="75">
        <f t="shared" si="34"/>
        <v>20549</v>
      </c>
      <c r="K33" s="75">
        <f t="shared" si="34"/>
        <v>19433</v>
      </c>
      <c r="L33" s="75">
        <f t="shared" si="34"/>
        <v>19353</v>
      </c>
      <c r="M33" s="75">
        <f t="shared" si="34"/>
        <v>19437</v>
      </c>
      <c r="N33" s="75">
        <f t="shared" si="34"/>
        <v>21736</v>
      </c>
      <c r="O33" s="75">
        <f t="shared" ref="O33:T33" si="35">SUM(O34:O36)</f>
        <v>23790</v>
      </c>
      <c r="P33" s="75">
        <f t="shared" si="35"/>
        <v>27119</v>
      </c>
      <c r="Q33" s="75">
        <f t="shared" si="35"/>
        <v>27259</v>
      </c>
      <c r="R33" s="75">
        <f t="shared" si="35"/>
        <v>27533</v>
      </c>
      <c r="S33" s="75">
        <f t="shared" si="35"/>
        <v>30002</v>
      </c>
      <c r="T33" s="75">
        <f t="shared" si="35"/>
        <v>44587</v>
      </c>
      <c r="U33" s="75">
        <f t="shared" ref="U33" si="36">SUM(U34:U36)</f>
        <v>39021</v>
      </c>
      <c r="W33" s="46"/>
    </row>
    <row r="34" spans="1:24" ht="15" customHeight="1" x14ac:dyDescent="0.25">
      <c r="A34" s="69" t="s">
        <v>51</v>
      </c>
      <c r="B34" s="76">
        <v>5646</v>
      </c>
      <c r="C34" s="76">
        <v>5581</v>
      </c>
      <c r="D34" s="76">
        <v>5865</v>
      </c>
      <c r="E34" s="76">
        <v>7107</v>
      </c>
      <c r="F34" s="76">
        <v>7113</v>
      </c>
      <c r="G34" s="76">
        <v>6593</v>
      </c>
      <c r="H34" s="76">
        <v>6637</v>
      </c>
      <c r="I34" s="76">
        <v>7167</v>
      </c>
      <c r="J34" s="76">
        <v>8204</v>
      </c>
      <c r="K34" s="76">
        <v>7788</v>
      </c>
      <c r="L34" s="76">
        <v>8065</v>
      </c>
      <c r="M34" s="76">
        <v>8034</v>
      </c>
      <c r="N34" s="76">
        <v>9876</v>
      </c>
      <c r="O34" s="76">
        <v>10470</v>
      </c>
      <c r="P34" s="76">
        <v>10648</v>
      </c>
      <c r="Q34" s="76">
        <v>10772</v>
      </c>
      <c r="R34" s="76">
        <v>10800</v>
      </c>
      <c r="S34" s="76">
        <v>11661</v>
      </c>
      <c r="T34" s="76">
        <v>16968</v>
      </c>
      <c r="U34" s="76">
        <v>13128</v>
      </c>
    </row>
    <row r="35" spans="1:24" ht="15" customHeight="1" x14ac:dyDescent="0.25">
      <c r="A35" s="69" t="s">
        <v>52</v>
      </c>
      <c r="B35" s="76">
        <v>4646</v>
      </c>
      <c r="C35" s="76">
        <v>4329</v>
      </c>
      <c r="D35" s="76">
        <v>4328</v>
      </c>
      <c r="E35" s="76">
        <v>5385</v>
      </c>
      <c r="F35" s="76">
        <v>5554</v>
      </c>
      <c r="G35" s="76">
        <v>4923</v>
      </c>
      <c r="H35" s="76">
        <v>4717</v>
      </c>
      <c r="I35" s="76">
        <v>4882</v>
      </c>
      <c r="J35" s="76">
        <v>6478</v>
      </c>
      <c r="K35" s="76">
        <v>5929</v>
      </c>
      <c r="L35" s="76">
        <v>5804</v>
      </c>
      <c r="M35" s="76">
        <v>5895</v>
      </c>
      <c r="N35" s="76">
        <v>6155</v>
      </c>
      <c r="O35" s="76">
        <v>7479</v>
      </c>
      <c r="P35" s="76">
        <v>8509</v>
      </c>
      <c r="Q35" s="76">
        <v>8247</v>
      </c>
      <c r="R35" s="76">
        <v>8374</v>
      </c>
      <c r="S35" s="76">
        <v>9219</v>
      </c>
      <c r="T35" s="76">
        <v>14595</v>
      </c>
      <c r="U35" s="76">
        <v>13233</v>
      </c>
      <c r="W35" s="42"/>
    </row>
    <row r="36" spans="1:24" ht="15" customHeight="1" x14ac:dyDescent="0.25">
      <c r="A36" s="69" t="s">
        <v>53</v>
      </c>
      <c r="B36" s="76">
        <v>4139</v>
      </c>
      <c r="C36" s="76">
        <v>3534</v>
      </c>
      <c r="D36" s="76">
        <v>3461</v>
      </c>
      <c r="E36" s="76">
        <v>3975</v>
      </c>
      <c r="F36" s="76">
        <v>4343</v>
      </c>
      <c r="G36" s="76">
        <v>4143</v>
      </c>
      <c r="H36" s="76">
        <v>3832</v>
      </c>
      <c r="I36" s="76">
        <v>4347</v>
      </c>
      <c r="J36" s="76">
        <v>5867</v>
      </c>
      <c r="K36" s="76">
        <v>5716</v>
      </c>
      <c r="L36" s="76">
        <v>5484</v>
      </c>
      <c r="M36" s="76">
        <v>5508</v>
      </c>
      <c r="N36" s="76">
        <v>5705</v>
      </c>
      <c r="O36" s="76">
        <v>5841</v>
      </c>
      <c r="P36" s="76">
        <v>7962</v>
      </c>
      <c r="Q36" s="76">
        <v>8240</v>
      </c>
      <c r="R36" s="76">
        <v>8359</v>
      </c>
      <c r="S36" s="76">
        <v>9122</v>
      </c>
      <c r="T36" s="76">
        <v>13024</v>
      </c>
      <c r="U36" s="76">
        <v>12660</v>
      </c>
      <c r="W36" s="42"/>
    </row>
    <row r="37" spans="1:24" ht="15" customHeight="1" x14ac:dyDescent="0.25">
      <c r="A37" s="70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</row>
    <row r="38" spans="1:24" s="42" customFormat="1" ht="15" customHeight="1" x14ac:dyDescent="0.25">
      <c r="A38" s="78" t="s">
        <v>54</v>
      </c>
      <c r="B38" s="75">
        <f>SUM(B39:B41)</f>
        <v>10499</v>
      </c>
      <c r="C38" s="75">
        <f t="shared" ref="C38:N38" si="37">SUM(C39:C41)</f>
        <v>11076</v>
      </c>
      <c r="D38" s="75">
        <f t="shared" si="37"/>
        <v>11205</v>
      </c>
      <c r="E38" s="75">
        <f t="shared" si="37"/>
        <v>12818</v>
      </c>
      <c r="F38" s="75">
        <f t="shared" si="37"/>
        <v>12058</v>
      </c>
      <c r="G38" s="75">
        <f t="shared" si="37"/>
        <v>12573</v>
      </c>
      <c r="H38" s="75">
        <f t="shared" si="37"/>
        <v>13497</v>
      </c>
      <c r="I38" s="75">
        <f t="shared" si="37"/>
        <v>14019</v>
      </c>
      <c r="J38" s="75">
        <f t="shared" si="37"/>
        <v>15425</v>
      </c>
      <c r="K38" s="75">
        <f t="shared" si="37"/>
        <v>16568</v>
      </c>
      <c r="L38" s="75">
        <f t="shared" si="37"/>
        <v>16682</v>
      </c>
      <c r="M38" s="75">
        <f t="shared" si="37"/>
        <v>17526</v>
      </c>
      <c r="N38" s="75">
        <f t="shared" si="37"/>
        <v>17770</v>
      </c>
      <c r="O38" s="75">
        <f t="shared" ref="O38:T38" si="38">SUM(O39:O41)</f>
        <v>19429</v>
      </c>
      <c r="P38" s="75">
        <f t="shared" si="38"/>
        <v>22835</v>
      </c>
      <c r="Q38" s="75">
        <f t="shared" si="38"/>
        <v>24284</v>
      </c>
      <c r="R38" s="75">
        <f t="shared" si="38"/>
        <v>25607</v>
      </c>
      <c r="S38" s="75">
        <f t="shared" si="38"/>
        <v>27007</v>
      </c>
      <c r="T38" s="75">
        <f t="shared" si="38"/>
        <v>37293</v>
      </c>
      <c r="U38" s="75">
        <f t="shared" ref="U38" si="39">SUM(U39:U41)</f>
        <v>35483</v>
      </c>
    </row>
    <row r="39" spans="1:24" ht="15" customHeight="1" x14ac:dyDescent="0.25">
      <c r="A39" s="78" t="s">
        <v>55</v>
      </c>
      <c r="B39" s="76">
        <v>4049</v>
      </c>
      <c r="C39" s="76">
        <v>4042</v>
      </c>
      <c r="D39" s="76">
        <v>3922</v>
      </c>
      <c r="E39" s="76">
        <v>4444</v>
      </c>
      <c r="F39" s="76">
        <v>4123</v>
      </c>
      <c r="G39" s="76">
        <v>4355</v>
      </c>
      <c r="H39" s="76">
        <v>4824</v>
      </c>
      <c r="I39" s="76">
        <v>4850</v>
      </c>
      <c r="J39" s="76">
        <v>5288</v>
      </c>
      <c r="K39" s="76">
        <v>5989</v>
      </c>
      <c r="L39" s="76">
        <v>5505</v>
      </c>
      <c r="M39" s="76">
        <v>5982</v>
      </c>
      <c r="N39" s="76">
        <v>6382</v>
      </c>
      <c r="O39" s="76">
        <v>7179</v>
      </c>
      <c r="P39" s="76">
        <v>8106</v>
      </c>
      <c r="Q39" s="76">
        <v>8822</v>
      </c>
      <c r="R39" s="76">
        <v>8705</v>
      </c>
      <c r="S39" s="76">
        <v>8995</v>
      </c>
      <c r="T39" s="76">
        <v>14293</v>
      </c>
      <c r="U39" s="76">
        <v>12684</v>
      </c>
    </row>
    <row r="40" spans="1:24" ht="15" customHeight="1" x14ac:dyDescent="0.25">
      <c r="A40" s="78" t="s">
        <v>56</v>
      </c>
      <c r="B40" s="76">
        <v>3649</v>
      </c>
      <c r="C40" s="76">
        <v>3954</v>
      </c>
      <c r="D40" s="76">
        <v>4040</v>
      </c>
      <c r="E40" s="76">
        <v>4482</v>
      </c>
      <c r="F40" s="76">
        <v>4042</v>
      </c>
      <c r="G40" s="76">
        <v>3881</v>
      </c>
      <c r="H40" s="76">
        <v>4293</v>
      </c>
      <c r="I40" s="76">
        <v>4292</v>
      </c>
      <c r="J40" s="76">
        <v>4958</v>
      </c>
      <c r="K40" s="76">
        <v>4920</v>
      </c>
      <c r="L40" s="76">
        <v>5106</v>
      </c>
      <c r="M40" s="76">
        <v>5395</v>
      </c>
      <c r="N40" s="76">
        <v>5374</v>
      </c>
      <c r="O40" s="76">
        <v>5874</v>
      </c>
      <c r="P40" s="76">
        <v>7334</v>
      </c>
      <c r="Q40" s="76">
        <v>7435</v>
      </c>
      <c r="R40" s="76">
        <v>8299</v>
      </c>
      <c r="S40" s="76">
        <v>8475</v>
      </c>
      <c r="T40" s="76">
        <v>11846</v>
      </c>
      <c r="U40" s="76">
        <v>11469</v>
      </c>
    </row>
    <row r="41" spans="1:24" ht="15" customHeight="1" thickBot="1" x14ac:dyDescent="0.3">
      <c r="A41" s="79" t="s">
        <v>57</v>
      </c>
      <c r="B41" s="80">
        <v>2801</v>
      </c>
      <c r="C41" s="80">
        <v>3080</v>
      </c>
      <c r="D41" s="80">
        <v>3243</v>
      </c>
      <c r="E41" s="80">
        <v>3892</v>
      </c>
      <c r="F41" s="80">
        <v>3893</v>
      </c>
      <c r="G41" s="80">
        <v>4337</v>
      </c>
      <c r="H41" s="80">
        <v>4380</v>
      </c>
      <c r="I41" s="80">
        <v>4877</v>
      </c>
      <c r="J41" s="80">
        <v>5179</v>
      </c>
      <c r="K41" s="80">
        <v>5659</v>
      </c>
      <c r="L41" s="80">
        <v>6071</v>
      </c>
      <c r="M41" s="80">
        <v>6149</v>
      </c>
      <c r="N41" s="80">
        <v>6014</v>
      </c>
      <c r="O41" s="80">
        <v>6376</v>
      </c>
      <c r="P41" s="80">
        <v>7395</v>
      </c>
      <c r="Q41" s="80">
        <v>8027</v>
      </c>
      <c r="R41" s="80">
        <v>8603</v>
      </c>
      <c r="S41" s="80">
        <v>9537</v>
      </c>
      <c r="T41" s="80">
        <v>11154</v>
      </c>
      <c r="U41" s="80">
        <v>11330</v>
      </c>
    </row>
    <row r="42" spans="1:24" ht="15" customHeight="1" x14ac:dyDescent="0.25">
      <c r="A42" s="329" t="s">
        <v>224</v>
      </c>
      <c r="B42" s="329"/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264"/>
      <c r="T42" s="293"/>
      <c r="U42" s="307"/>
    </row>
    <row r="43" spans="1:24" ht="15" customHeight="1" x14ac:dyDescent="0.25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264"/>
      <c r="T43" s="293"/>
      <c r="U43" s="307"/>
    </row>
    <row r="44" spans="1:24" ht="15" customHeight="1" x14ac:dyDescent="0.25">
      <c r="A44" s="82"/>
    </row>
    <row r="45" spans="1:24" ht="15" customHeight="1" x14ac:dyDescent="0.25">
      <c r="A45" s="81"/>
    </row>
    <row r="46" spans="1:24" ht="15" customHeight="1" x14ac:dyDescent="0.25">
      <c r="A46" s="275" t="s">
        <v>413</v>
      </c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9"/>
      <c r="W46"/>
      <c r="X46"/>
    </row>
    <row r="47" spans="1:24" ht="15" customHeight="1" x14ac:dyDescent="0.2">
      <c r="A47" s="275" t="s">
        <v>60</v>
      </c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9"/>
      <c r="W47" s="326" t="s">
        <v>317</v>
      </c>
      <c r="X47" s="326"/>
    </row>
    <row r="48" spans="1:24" ht="15" customHeight="1" x14ac:dyDescent="0.2">
      <c r="A48" s="275" t="s">
        <v>234</v>
      </c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30"/>
      <c r="W48" s="326"/>
      <c r="X48" s="326"/>
    </row>
    <row r="49" spans="1:28" ht="15" customHeight="1" x14ac:dyDescent="0.25">
      <c r="A49" s="275" t="s">
        <v>230</v>
      </c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</row>
    <row r="50" spans="1:28" ht="15" customHeight="1" x14ac:dyDescent="0.25">
      <c r="A50" s="275" t="s">
        <v>461</v>
      </c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</row>
    <row r="51" spans="1:28" ht="15" customHeight="1" x14ac:dyDescent="0.25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69"/>
      <c r="T51" s="298"/>
      <c r="U51" s="312"/>
    </row>
    <row r="52" spans="1:28" s="42" customFormat="1" ht="15" customHeight="1" thickBot="1" x14ac:dyDescent="0.3">
      <c r="A52" s="336"/>
      <c r="B52" s="336"/>
      <c r="C52" s="336"/>
      <c r="D52" s="336"/>
      <c r="E52" s="336"/>
      <c r="F52" s="336"/>
      <c r="G52" s="336"/>
      <c r="H52" s="336"/>
      <c r="I52" s="336"/>
      <c r="J52" s="336"/>
      <c r="K52" s="336"/>
      <c r="L52" s="336"/>
      <c r="M52" s="336"/>
      <c r="N52" s="336"/>
      <c r="O52" s="336"/>
      <c r="P52" s="336"/>
      <c r="Q52" s="336"/>
      <c r="R52" s="336"/>
      <c r="S52" s="268"/>
      <c r="T52" s="297"/>
      <c r="U52" s="311"/>
    </row>
    <row r="53" spans="1:28" s="42" customFormat="1" ht="15" customHeight="1" thickBot="1" x14ac:dyDescent="0.3">
      <c r="A53" s="43" t="s">
        <v>228</v>
      </c>
      <c r="B53" s="44">
        <v>2000</v>
      </c>
      <c r="C53" s="44">
        <v>2001</v>
      </c>
      <c r="D53" s="44">
        <v>2002</v>
      </c>
      <c r="E53" s="44">
        <v>2003</v>
      </c>
      <c r="F53" s="44">
        <v>2004</v>
      </c>
      <c r="G53" s="44">
        <v>2005</v>
      </c>
      <c r="H53" s="44">
        <v>2006</v>
      </c>
      <c r="I53" s="44">
        <v>2007</v>
      </c>
      <c r="J53" s="44">
        <v>2008</v>
      </c>
      <c r="K53" s="44">
        <v>2009</v>
      </c>
      <c r="L53" s="44">
        <v>2010</v>
      </c>
      <c r="M53" s="44">
        <v>2011</v>
      </c>
      <c r="N53" s="44">
        <v>2012</v>
      </c>
      <c r="O53" s="44">
        <v>2013</v>
      </c>
      <c r="P53" s="44">
        <v>2014</v>
      </c>
      <c r="Q53" s="44">
        <v>2015</v>
      </c>
      <c r="R53" s="44">
        <v>2016</v>
      </c>
      <c r="S53" s="44">
        <v>2017</v>
      </c>
      <c r="T53" s="44">
        <v>2018</v>
      </c>
      <c r="U53" s="44">
        <v>2019</v>
      </c>
    </row>
    <row r="54" spans="1:28" ht="15" customHeight="1" x14ac:dyDescent="0.25">
      <c r="A54" s="71"/>
    </row>
    <row r="55" spans="1:28" s="74" customFormat="1" ht="15" customHeight="1" x14ac:dyDescent="0.25">
      <c r="A55" s="72" t="s">
        <v>19</v>
      </c>
      <c r="B55" s="73">
        <f>+B66+B77</f>
        <v>63204</v>
      </c>
      <c r="C55" s="73">
        <f t="shared" ref="C55:P59" si="40">+C66+C77</f>
        <v>70690</v>
      </c>
      <c r="D55" s="73">
        <f t="shared" si="40"/>
        <v>73468</v>
      </c>
      <c r="E55" s="73">
        <f t="shared" si="40"/>
        <v>77308</v>
      </c>
      <c r="F55" s="73">
        <f t="shared" si="40"/>
        <v>79955</v>
      </c>
      <c r="G55" s="73">
        <f t="shared" si="40"/>
        <v>85212</v>
      </c>
      <c r="H55" s="73">
        <f t="shared" si="40"/>
        <v>85650</v>
      </c>
      <c r="I55" s="73">
        <f t="shared" si="40"/>
        <v>83878</v>
      </c>
      <c r="J55" s="73">
        <f t="shared" si="40"/>
        <v>90016</v>
      </c>
      <c r="K55" s="73">
        <f t="shared" si="40"/>
        <v>98042</v>
      </c>
      <c r="L55" s="73">
        <f t="shared" si="40"/>
        <v>97882</v>
      </c>
      <c r="M55" s="73">
        <f t="shared" si="40"/>
        <v>96953</v>
      </c>
      <c r="N55" s="73">
        <f t="shared" si="40"/>
        <v>96690</v>
      </c>
      <c r="O55" s="73">
        <f t="shared" si="40"/>
        <v>96512</v>
      </c>
      <c r="P55" s="73">
        <f t="shared" si="40"/>
        <v>93242</v>
      </c>
      <c r="Q55" s="73">
        <f t="shared" ref="Q55:R59" si="41">+Q66+Q77</f>
        <v>90913</v>
      </c>
      <c r="R55" s="73">
        <f t="shared" si="41"/>
        <v>86722</v>
      </c>
      <c r="S55" s="73">
        <f t="shared" ref="S55:T55" si="42">+S66+S77</f>
        <v>84753</v>
      </c>
      <c r="T55" s="73">
        <f t="shared" si="42"/>
        <v>33043</v>
      </c>
      <c r="U55" s="73">
        <f t="shared" ref="U55" si="43">+U66+U77</f>
        <v>76733</v>
      </c>
      <c r="W55" s="76"/>
      <c r="X55" s="76"/>
      <c r="Y55" s="76"/>
      <c r="Z55" s="76"/>
      <c r="AA55" s="76"/>
      <c r="AB55" s="76"/>
    </row>
    <row r="56" spans="1:28" s="42" customFormat="1" ht="15" customHeight="1" x14ac:dyDescent="0.25">
      <c r="A56" s="69" t="s">
        <v>50</v>
      </c>
      <c r="B56" s="75">
        <f>+B67+B78</f>
        <v>46688</v>
      </c>
      <c r="C56" s="75">
        <f t="shared" si="40"/>
        <v>50566</v>
      </c>
      <c r="D56" s="75">
        <f t="shared" si="40"/>
        <v>52205</v>
      </c>
      <c r="E56" s="75">
        <f t="shared" si="40"/>
        <v>55820</v>
      </c>
      <c r="F56" s="75">
        <f t="shared" si="40"/>
        <v>57800</v>
      </c>
      <c r="G56" s="75">
        <f t="shared" si="40"/>
        <v>61143</v>
      </c>
      <c r="H56" s="75">
        <f t="shared" si="40"/>
        <v>59652</v>
      </c>
      <c r="I56" s="75">
        <f t="shared" si="40"/>
        <v>57315</v>
      </c>
      <c r="J56" s="75">
        <f t="shared" si="40"/>
        <v>61835</v>
      </c>
      <c r="K56" s="75">
        <f t="shared" si="40"/>
        <v>67427</v>
      </c>
      <c r="L56" s="75">
        <f t="shared" si="40"/>
        <v>67744</v>
      </c>
      <c r="M56" s="75">
        <f t="shared" si="40"/>
        <v>68846</v>
      </c>
      <c r="N56" s="75">
        <f t="shared" si="40"/>
        <v>68169</v>
      </c>
      <c r="O56" s="75">
        <f t="shared" si="40"/>
        <v>67469</v>
      </c>
      <c r="P56" s="75">
        <f t="shared" si="40"/>
        <v>65209</v>
      </c>
      <c r="Q56" s="75">
        <f t="shared" si="41"/>
        <v>61253</v>
      </c>
      <c r="R56" s="75">
        <f t="shared" si="41"/>
        <v>57761</v>
      </c>
      <c r="S56" s="75">
        <f t="shared" ref="S56:T56" si="44">+S67+S78</f>
        <v>56691</v>
      </c>
      <c r="T56" s="75">
        <f t="shared" si="44"/>
        <v>23017</v>
      </c>
      <c r="U56" s="75">
        <f t="shared" ref="U56" si="45">+U67+U78</f>
        <v>51451</v>
      </c>
      <c r="W56" s="76"/>
      <c r="X56" s="76"/>
      <c r="Y56" s="76"/>
      <c r="Z56" s="76"/>
      <c r="AA56" s="76"/>
      <c r="AB56" s="76"/>
    </row>
    <row r="57" spans="1:28" ht="15" customHeight="1" x14ac:dyDescent="0.25">
      <c r="A57" s="69" t="s">
        <v>51</v>
      </c>
      <c r="B57" s="76">
        <f>+B68+B79</f>
        <v>19415</v>
      </c>
      <c r="C57" s="76">
        <f t="shared" si="40"/>
        <v>20655</v>
      </c>
      <c r="D57" s="76">
        <f t="shared" si="40"/>
        <v>21169</v>
      </c>
      <c r="E57" s="76">
        <f t="shared" si="40"/>
        <v>22285</v>
      </c>
      <c r="F57" s="76">
        <f t="shared" si="40"/>
        <v>20598</v>
      </c>
      <c r="G57" s="76">
        <f t="shared" si="40"/>
        <v>22285</v>
      </c>
      <c r="H57" s="76">
        <f t="shared" si="40"/>
        <v>21777</v>
      </c>
      <c r="I57" s="76">
        <f t="shared" si="40"/>
        <v>22239</v>
      </c>
      <c r="J57" s="76">
        <f t="shared" si="40"/>
        <v>26178</v>
      </c>
      <c r="K57" s="76">
        <f t="shared" si="40"/>
        <v>28067</v>
      </c>
      <c r="L57" s="76">
        <f t="shared" si="40"/>
        <v>28245</v>
      </c>
      <c r="M57" s="76">
        <f t="shared" si="40"/>
        <v>29020</v>
      </c>
      <c r="N57" s="76">
        <f t="shared" si="40"/>
        <v>29071</v>
      </c>
      <c r="O57" s="76">
        <f t="shared" si="40"/>
        <v>27390</v>
      </c>
      <c r="P57" s="76">
        <f t="shared" si="40"/>
        <v>25015</v>
      </c>
      <c r="Q57" s="76">
        <f t="shared" si="41"/>
        <v>22536</v>
      </c>
      <c r="R57" s="76">
        <f t="shared" si="41"/>
        <v>21894</v>
      </c>
      <c r="S57" s="76">
        <f t="shared" ref="S57:T57" si="46">+S68+S79</f>
        <v>21299</v>
      </c>
      <c r="T57" s="76">
        <f t="shared" si="46"/>
        <v>10816</v>
      </c>
      <c r="U57" s="76">
        <f t="shared" ref="U57" si="47">+U68+U79</f>
        <v>17810</v>
      </c>
    </row>
    <row r="58" spans="1:28" ht="15" customHeight="1" x14ac:dyDescent="0.25">
      <c r="A58" s="69" t="s">
        <v>52</v>
      </c>
      <c r="B58" s="76">
        <f>+B69+B80</f>
        <v>16030</v>
      </c>
      <c r="C58" s="76">
        <f t="shared" si="40"/>
        <v>16691</v>
      </c>
      <c r="D58" s="76">
        <f t="shared" si="40"/>
        <v>17149</v>
      </c>
      <c r="E58" s="76">
        <f t="shared" si="40"/>
        <v>18139</v>
      </c>
      <c r="F58" s="76">
        <f t="shared" si="40"/>
        <v>17875</v>
      </c>
      <c r="G58" s="76">
        <f t="shared" si="40"/>
        <v>18950</v>
      </c>
      <c r="H58" s="76">
        <f t="shared" si="40"/>
        <v>19660</v>
      </c>
      <c r="I58" s="76">
        <f t="shared" si="40"/>
        <v>19848</v>
      </c>
      <c r="J58" s="76">
        <f t="shared" si="40"/>
        <v>21192</v>
      </c>
      <c r="K58" s="76">
        <f t="shared" si="40"/>
        <v>22804</v>
      </c>
      <c r="L58" s="76">
        <f t="shared" si="40"/>
        <v>22958</v>
      </c>
      <c r="M58" s="76">
        <f t="shared" si="40"/>
        <v>23670</v>
      </c>
      <c r="N58" s="76">
        <f t="shared" si="40"/>
        <v>23059</v>
      </c>
      <c r="O58" s="76">
        <f t="shared" si="40"/>
        <v>24138</v>
      </c>
      <c r="P58" s="76">
        <f t="shared" si="40"/>
        <v>24155</v>
      </c>
      <c r="Q58" s="76">
        <f t="shared" si="41"/>
        <v>22052</v>
      </c>
      <c r="R58" s="76">
        <f t="shared" si="41"/>
        <v>20737</v>
      </c>
      <c r="S58" s="76">
        <f t="shared" ref="S58:T58" si="48">+S69+S80</f>
        <v>20779</v>
      </c>
      <c r="T58" s="76">
        <f t="shared" si="48"/>
        <v>7684</v>
      </c>
      <c r="U58" s="76">
        <f t="shared" ref="U58" si="49">+U69+U80</f>
        <v>19642</v>
      </c>
    </row>
    <row r="59" spans="1:28" ht="15" customHeight="1" x14ac:dyDescent="0.25">
      <c r="A59" s="69" t="s">
        <v>53</v>
      </c>
      <c r="B59" s="76">
        <f>+B70+B81</f>
        <v>11243</v>
      </c>
      <c r="C59" s="76">
        <f t="shared" si="40"/>
        <v>13220</v>
      </c>
      <c r="D59" s="76">
        <f t="shared" si="40"/>
        <v>13887</v>
      </c>
      <c r="E59" s="76">
        <f t="shared" si="40"/>
        <v>15396</v>
      </c>
      <c r="F59" s="76">
        <f t="shared" si="40"/>
        <v>19327</v>
      </c>
      <c r="G59" s="76">
        <f t="shared" si="40"/>
        <v>19908</v>
      </c>
      <c r="H59" s="76">
        <f t="shared" si="40"/>
        <v>18215</v>
      </c>
      <c r="I59" s="76">
        <f t="shared" si="40"/>
        <v>15228</v>
      </c>
      <c r="J59" s="76">
        <f t="shared" si="40"/>
        <v>14465</v>
      </c>
      <c r="K59" s="76">
        <f t="shared" si="40"/>
        <v>16556</v>
      </c>
      <c r="L59" s="76">
        <f t="shared" si="40"/>
        <v>16541</v>
      </c>
      <c r="M59" s="76">
        <f t="shared" si="40"/>
        <v>16156</v>
      </c>
      <c r="N59" s="76">
        <f t="shared" si="40"/>
        <v>16039</v>
      </c>
      <c r="O59" s="76">
        <f t="shared" si="40"/>
        <v>15941</v>
      </c>
      <c r="P59" s="76">
        <f t="shared" si="40"/>
        <v>16039</v>
      </c>
      <c r="Q59" s="76">
        <f t="shared" si="41"/>
        <v>16665</v>
      </c>
      <c r="R59" s="76">
        <f t="shared" si="41"/>
        <v>15130</v>
      </c>
      <c r="S59" s="76">
        <f t="shared" ref="S59:T59" si="50">+S70+S81</f>
        <v>14613</v>
      </c>
      <c r="T59" s="76">
        <f t="shared" si="50"/>
        <v>4517</v>
      </c>
      <c r="U59" s="76">
        <f t="shared" ref="U59" si="51">+U70+U81</f>
        <v>13999</v>
      </c>
    </row>
    <row r="60" spans="1:28" ht="15" customHeight="1" x14ac:dyDescent="0.25">
      <c r="A60" s="70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</row>
    <row r="61" spans="1:28" s="42" customFormat="1" ht="15" customHeight="1" x14ac:dyDescent="0.25">
      <c r="A61" s="78" t="s">
        <v>54</v>
      </c>
      <c r="B61" s="75">
        <f>+B72+B83</f>
        <v>16516</v>
      </c>
      <c r="C61" s="75">
        <f t="shared" ref="C61:P64" si="52">+C72+C83</f>
        <v>20124</v>
      </c>
      <c r="D61" s="75">
        <f t="shared" si="52"/>
        <v>21263</v>
      </c>
      <c r="E61" s="75">
        <f t="shared" si="52"/>
        <v>21488</v>
      </c>
      <c r="F61" s="75">
        <f t="shared" si="52"/>
        <v>22155</v>
      </c>
      <c r="G61" s="75">
        <f t="shared" si="52"/>
        <v>24069</v>
      </c>
      <c r="H61" s="75">
        <f t="shared" si="52"/>
        <v>25998</v>
      </c>
      <c r="I61" s="75">
        <f t="shared" si="52"/>
        <v>26563</v>
      </c>
      <c r="J61" s="75">
        <f t="shared" si="52"/>
        <v>28181</v>
      </c>
      <c r="K61" s="75">
        <f t="shared" si="52"/>
        <v>30615</v>
      </c>
      <c r="L61" s="75">
        <f t="shared" si="52"/>
        <v>30138</v>
      </c>
      <c r="M61" s="75">
        <f t="shared" si="52"/>
        <v>28107</v>
      </c>
      <c r="N61" s="75">
        <f t="shared" si="52"/>
        <v>28521</v>
      </c>
      <c r="O61" s="75">
        <f t="shared" si="52"/>
        <v>29043</v>
      </c>
      <c r="P61" s="75">
        <f t="shared" si="52"/>
        <v>28033</v>
      </c>
      <c r="Q61" s="75">
        <f t="shared" ref="Q61:R64" si="53">+Q72+Q83</f>
        <v>29660</v>
      </c>
      <c r="R61" s="75">
        <f t="shared" si="53"/>
        <v>28961</v>
      </c>
      <c r="S61" s="75">
        <f t="shared" ref="S61:T61" si="54">+S72+S83</f>
        <v>28062</v>
      </c>
      <c r="T61" s="75">
        <f t="shared" si="54"/>
        <v>10026</v>
      </c>
      <c r="U61" s="75">
        <f t="shared" ref="U61" si="55">+U72+U83</f>
        <v>25282</v>
      </c>
    </row>
    <row r="62" spans="1:28" ht="15" customHeight="1" x14ac:dyDescent="0.25">
      <c r="A62" s="78" t="s">
        <v>55</v>
      </c>
      <c r="B62" s="76">
        <f>+B73+B84</f>
        <v>10999</v>
      </c>
      <c r="C62" s="76">
        <f t="shared" si="52"/>
        <v>13532</v>
      </c>
      <c r="D62" s="76">
        <f t="shared" si="52"/>
        <v>13762</v>
      </c>
      <c r="E62" s="76">
        <f t="shared" si="52"/>
        <v>13965</v>
      </c>
      <c r="F62" s="76">
        <f t="shared" si="52"/>
        <v>13677</v>
      </c>
      <c r="G62" s="76">
        <f t="shared" si="52"/>
        <v>14769</v>
      </c>
      <c r="H62" s="76">
        <f t="shared" si="52"/>
        <v>16360</v>
      </c>
      <c r="I62" s="76">
        <f t="shared" si="52"/>
        <v>16093</v>
      </c>
      <c r="J62" s="76">
        <f t="shared" si="52"/>
        <v>18678</v>
      </c>
      <c r="K62" s="76">
        <f t="shared" si="52"/>
        <v>18982</v>
      </c>
      <c r="L62" s="76">
        <f t="shared" si="52"/>
        <v>18797</v>
      </c>
      <c r="M62" s="76">
        <f t="shared" si="52"/>
        <v>17824</v>
      </c>
      <c r="N62" s="76">
        <f t="shared" si="52"/>
        <v>17515</v>
      </c>
      <c r="O62" s="76">
        <f t="shared" si="52"/>
        <v>17967</v>
      </c>
      <c r="P62" s="76">
        <f t="shared" si="52"/>
        <v>17708</v>
      </c>
      <c r="Q62" s="76">
        <f t="shared" si="53"/>
        <v>17847</v>
      </c>
      <c r="R62" s="76">
        <f t="shared" si="53"/>
        <v>17652</v>
      </c>
      <c r="S62" s="76">
        <f t="shared" ref="S62:T62" si="56">+S73+S84</f>
        <v>16770</v>
      </c>
      <c r="T62" s="76">
        <f t="shared" si="56"/>
        <v>6620</v>
      </c>
      <c r="U62" s="76">
        <f t="shared" ref="U62" si="57">+U73+U84</f>
        <v>15790</v>
      </c>
    </row>
    <row r="63" spans="1:28" ht="15" customHeight="1" x14ac:dyDescent="0.25">
      <c r="A63" s="78" t="s">
        <v>56</v>
      </c>
      <c r="B63" s="76">
        <f>+B74+B85</f>
        <v>4737</v>
      </c>
      <c r="C63" s="76">
        <f t="shared" si="52"/>
        <v>5772</v>
      </c>
      <c r="D63" s="76">
        <f t="shared" si="52"/>
        <v>6699</v>
      </c>
      <c r="E63" s="76">
        <f t="shared" si="52"/>
        <v>6824</v>
      </c>
      <c r="F63" s="76">
        <f t="shared" si="52"/>
        <v>7560</v>
      </c>
      <c r="G63" s="76">
        <f t="shared" si="52"/>
        <v>8094</v>
      </c>
      <c r="H63" s="76">
        <f t="shared" si="52"/>
        <v>8241</v>
      </c>
      <c r="I63" s="76">
        <f t="shared" si="52"/>
        <v>9344</v>
      </c>
      <c r="J63" s="76">
        <f t="shared" si="52"/>
        <v>8234</v>
      </c>
      <c r="K63" s="76">
        <f t="shared" si="52"/>
        <v>10232</v>
      </c>
      <c r="L63" s="76">
        <f t="shared" si="52"/>
        <v>10329</v>
      </c>
      <c r="M63" s="76">
        <f t="shared" si="52"/>
        <v>9108</v>
      </c>
      <c r="N63" s="76">
        <f t="shared" si="52"/>
        <v>9613</v>
      </c>
      <c r="O63" s="76">
        <f t="shared" si="52"/>
        <v>9718</v>
      </c>
      <c r="P63" s="76">
        <f t="shared" si="52"/>
        <v>8937</v>
      </c>
      <c r="Q63" s="76">
        <f t="shared" si="53"/>
        <v>9888</v>
      </c>
      <c r="R63" s="76">
        <f t="shared" si="53"/>
        <v>9417</v>
      </c>
      <c r="S63" s="76">
        <f t="shared" ref="S63:T63" si="58">+S74+S85</f>
        <v>9350</v>
      </c>
      <c r="T63" s="76">
        <f t="shared" si="58"/>
        <v>2713</v>
      </c>
      <c r="U63" s="76">
        <f t="shared" ref="U63" si="59">+U74+U85</f>
        <v>8199</v>
      </c>
    </row>
    <row r="64" spans="1:28" ht="15" customHeight="1" x14ac:dyDescent="0.25">
      <c r="A64" s="78" t="s">
        <v>57</v>
      </c>
      <c r="B64" s="76">
        <f>+B75+B86</f>
        <v>780</v>
      </c>
      <c r="C64" s="76">
        <f t="shared" si="52"/>
        <v>820</v>
      </c>
      <c r="D64" s="76">
        <f t="shared" si="52"/>
        <v>802</v>
      </c>
      <c r="E64" s="76">
        <f t="shared" si="52"/>
        <v>699</v>
      </c>
      <c r="F64" s="76">
        <f t="shared" si="52"/>
        <v>918</v>
      </c>
      <c r="G64" s="76">
        <f t="shared" si="52"/>
        <v>1206</v>
      </c>
      <c r="H64" s="76">
        <f t="shared" si="52"/>
        <v>1397</v>
      </c>
      <c r="I64" s="76">
        <f t="shared" si="52"/>
        <v>1126</v>
      </c>
      <c r="J64" s="76">
        <f t="shared" si="52"/>
        <v>1269</v>
      </c>
      <c r="K64" s="76">
        <f t="shared" si="52"/>
        <v>1401</v>
      </c>
      <c r="L64" s="76">
        <f t="shared" si="52"/>
        <v>1012</v>
      </c>
      <c r="M64" s="76">
        <f t="shared" si="52"/>
        <v>1175</v>
      </c>
      <c r="N64" s="76">
        <f t="shared" si="52"/>
        <v>1393</v>
      </c>
      <c r="O64" s="76">
        <f t="shared" si="52"/>
        <v>1358</v>
      </c>
      <c r="P64" s="76">
        <f t="shared" si="52"/>
        <v>1388</v>
      </c>
      <c r="Q64" s="76">
        <f t="shared" si="53"/>
        <v>1925</v>
      </c>
      <c r="R64" s="76">
        <f t="shared" si="53"/>
        <v>1892</v>
      </c>
      <c r="S64" s="76">
        <f t="shared" ref="S64:T64" si="60">+S75+S86</f>
        <v>1942</v>
      </c>
      <c r="T64" s="76">
        <f t="shared" si="60"/>
        <v>693</v>
      </c>
      <c r="U64" s="76">
        <f t="shared" ref="U64" si="61">+U75+U86</f>
        <v>1293</v>
      </c>
    </row>
    <row r="65" spans="1:21" ht="15" customHeight="1" x14ac:dyDescent="0.25">
      <c r="A65" s="70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</row>
    <row r="66" spans="1:21" s="42" customFormat="1" ht="15" customHeight="1" x14ac:dyDescent="0.25">
      <c r="A66" s="72" t="s">
        <v>58</v>
      </c>
      <c r="B66" s="73">
        <f>+B67+B72</f>
        <v>49412</v>
      </c>
      <c r="C66" s="73">
        <f t="shared" ref="C66:N66" si="62">+C67+C72</f>
        <v>55167</v>
      </c>
      <c r="D66" s="73">
        <f t="shared" si="62"/>
        <v>58101</v>
      </c>
      <c r="E66" s="73">
        <f t="shared" si="62"/>
        <v>61476</v>
      </c>
      <c r="F66" s="73">
        <f t="shared" si="62"/>
        <v>63354</v>
      </c>
      <c r="G66" s="73">
        <f t="shared" si="62"/>
        <v>68197</v>
      </c>
      <c r="H66" s="73">
        <f t="shared" si="62"/>
        <v>67927</v>
      </c>
      <c r="I66" s="73">
        <f t="shared" si="62"/>
        <v>65924</v>
      </c>
      <c r="J66" s="73">
        <f t="shared" si="62"/>
        <v>71085</v>
      </c>
      <c r="K66" s="73">
        <f t="shared" si="62"/>
        <v>77229</v>
      </c>
      <c r="L66" s="73">
        <f t="shared" si="62"/>
        <v>77474</v>
      </c>
      <c r="M66" s="73">
        <f t="shared" si="62"/>
        <v>76725</v>
      </c>
      <c r="N66" s="73">
        <f t="shared" si="62"/>
        <v>74460</v>
      </c>
      <c r="O66" s="73">
        <f>+O67+O72</f>
        <v>72720</v>
      </c>
      <c r="P66" s="73">
        <f>+P67+P72</f>
        <v>68450</v>
      </c>
      <c r="Q66" s="73">
        <f>+Q67+Q72</f>
        <v>65432</v>
      </c>
      <c r="R66" s="73">
        <f>R67+R72</f>
        <v>63069</v>
      </c>
      <c r="S66" s="73">
        <f>S67+S72</f>
        <v>61069</v>
      </c>
      <c r="T66" s="73">
        <f>T67+T72</f>
        <v>24756</v>
      </c>
      <c r="U66" s="73">
        <f>U67+U72</f>
        <v>57841</v>
      </c>
    </row>
    <row r="67" spans="1:21" s="42" customFormat="1" ht="15" customHeight="1" x14ac:dyDescent="0.25">
      <c r="A67" s="69" t="s">
        <v>50</v>
      </c>
      <c r="B67" s="75">
        <f>SUM(B68:B70)</f>
        <v>37749</v>
      </c>
      <c r="C67" s="75">
        <f t="shared" ref="C67:N67" si="63">SUM(C68:C70)</f>
        <v>40650</v>
      </c>
      <c r="D67" s="75">
        <f t="shared" si="63"/>
        <v>42604</v>
      </c>
      <c r="E67" s="75">
        <f t="shared" si="63"/>
        <v>45529</v>
      </c>
      <c r="F67" s="75">
        <f t="shared" si="63"/>
        <v>47304</v>
      </c>
      <c r="G67" s="75">
        <f t="shared" si="63"/>
        <v>50800</v>
      </c>
      <c r="H67" s="75">
        <f t="shared" si="63"/>
        <v>49020</v>
      </c>
      <c r="I67" s="75">
        <f t="shared" si="63"/>
        <v>46633</v>
      </c>
      <c r="J67" s="75">
        <f t="shared" si="63"/>
        <v>50653</v>
      </c>
      <c r="K67" s="75">
        <f t="shared" si="63"/>
        <v>54843</v>
      </c>
      <c r="L67" s="75">
        <f t="shared" si="63"/>
        <v>55462</v>
      </c>
      <c r="M67" s="75">
        <f t="shared" si="63"/>
        <v>56336</v>
      </c>
      <c r="N67" s="75">
        <f t="shared" si="63"/>
        <v>54653</v>
      </c>
      <c r="O67" s="75">
        <f t="shared" ref="O67:T67" si="64">SUM(O68:O70)</f>
        <v>53232</v>
      </c>
      <c r="P67" s="75">
        <f t="shared" si="64"/>
        <v>50224</v>
      </c>
      <c r="Q67" s="75">
        <f t="shared" si="64"/>
        <v>46817</v>
      </c>
      <c r="R67" s="75">
        <f t="shared" si="64"/>
        <v>44478</v>
      </c>
      <c r="S67" s="75">
        <f t="shared" si="64"/>
        <v>43608</v>
      </c>
      <c r="T67" s="75">
        <f t="shared" si="64"/>
        <v>18231</v>
      </c>
      <c r="U67" s="75">
        <f t="shared" ref="U67" si="65">SUM(U68:U70)</f>
        <v>40523</v>
      </c>
    </row>
    <row r="68" spans="1:21" ht="15" customHeight="1" x14ac:dyDescent="0.25">
      <c r="A68" s="69" t="s">
        <v>51</v>
      </c>
      <c r="B68" s="76">
        <f>15330+224</f>
        <v>15554</v>
      </c>
      <c r="C68" s="76">
        <v>16819</v>
      </c>
      <c r="D68" s="76">
        <v>17178</v>
      </c>
      <c r="E68" s="76">
        <v>18173</v>
      </c>
      <c r="F68" s="76">
        <v>16745</v>
      </c>
      <c r="G68" s="76">
        <v>18563</v>
      </c>
      <c r="H68" s="76">
        <v>17663</v>
      </c>
      <c r="I68" s="76">
        <v>17840</v>
      </c>
      <c r="J68" s="76">
        <v>21318</v>
      </c>
      <c r="K68" s="76">
        <v>22829</v>
      </c>
      <c r="L68" s="76">
        <v>23106</v>
      </c>
      <c r="M68" s="76">
        <v>23846</v>
      </c>
      <c r="N68" s="76">
        <f>22645+228</f>
        <v>22873</v>
      </c>
      <c r="O68" s="76">
        <v>21305</v>
      </c>
      <c r="P68" s="76">
        <v>19121</v>
      </c>
      <c r="Q68" s="76">
        <v>17271</v>
      </c>
      <c r="R68" s="76">
        <v>17087</v>
      </c>
      <c r="S68" s="76">
        <v>16538</v>
      </c>
      <c r="T68" s="76">
        <v>8567</v>
      </c>
      <c r="U68" s="76">
        <v>13798</v>
      </c>
    </row>
    <row r="69" spans="1:21" ht="15" customHeight="1" x14ac:dyDescent="0.25">
      <c r="A69" s="69" t="s">
        <v>52</v>
      </c>
      <c r="B69" s="76">
        <f>12981+181</f>
        <v>13162</v>
      </c>
      <c r="C69" s="76">
        <v>13499</v>
      </c>
      <c r="D69" s="76">
        <v>14168</v>
      </c>
      <c r="E69" s="76">
        <v>14770</v>
      </c>
      <c r="F69" s="76">
        <v>14590</v>
      </c>
      <c r="G69" s="76">
        <v>15703</v>
      </c>
      <c r="H69" s="76">
        <v>16217</v>
      </c>
      <c r="I69" s="76">
        <v>16211</v>
      </c>
      <c r="J69" s="76">
        <v>17235</v>
      </c>
      <c r="K69" s="76">
        <v>18451</v>
      </c>
      <c r="L69" s="76">
        <v>18654</v>
      </c>
      <c r="M69" s="76">
        <v>19210</v>
      </c>
      <c r="N69" s="76">
        <f>18659+82</f>
        <v>18741</v>
      </c>
      <c r="O69" s="76">
        <v>19019</v>
      </c>
      <c r="P69" s="76">
        <v>18430</v>
      </c>
      <c r="Q69" s="76">
        <v>16663</v>
      </c>
      <c r="R69" s="76">
        <v>15683</v>
      </c>
      <c r="S69" s="76">
        <v>15802</v>
      </c>
      <c r="T69" s="76">
        <v>6094</v>
      </c>
      <c r="U69" s="76">
        <v>15578</v>
      </c>
    </row>
    <row r="70" spans="1:21" ht="15" customHeight="1" x14ac:dyDescent="0.25">
      <c r="A70" s="69" t="s">
        <v>53</v>
      </c>
      <c r="B70" s="76">
        <f>8960+73</f>
        <v>9033</v>
      </c>
      <c r="C70" s="76">
        <v>10332</v>
      </c>
      <c r="D70" s="76">
        <v>11258</v>
      </c>
      <c r="E70" s="76">
        <v>12586</v>
      </c>
      <c r="F70" s="76">
        <v>15969</v>
      </c>
      <c r="G70" s="76">
        <v>16534</v>
      </c>
      <c r="H70" s="76">
        <v>15140</v>
      </c>
      <c r="I70" s="76">
        <v>12582</v>
      </c>
      <c r="J70" s="76">
        <v>12100</v>
      </c>
      <c r="K70" s="76">
        <v>13563</v>
      </c>
      <c r="L70" s="76">
        <v>13702</v>
      </c>
      <c r="M70" s="76">
        <v>13280</v>
      </c>
      <c r="N70" s="76">
        <f>12985+54</f>
        <v>13039</v>
      </c>
      <c r="O70" s="76">
        <v>12908</v>
      </c>
      <c r="P70" s="76">
        <v>12673</v>
      </c>
      <c r="Q70" s="76">
        <v>12883</v>
      </c>
      <c r="R70" s="76">
        <v>11708</v>
      </c>
      <c r="S70" s="76">
        <v>11268</v>
      </c>
      <c r="T70" s="76">
        <v>3570</v>
      </c>
      <c r="U70" s="76">
        <v>11147</v>
      </c>
    </row>
    <row r="71" spans="1:21" ht="15" customHeight="1" x14ac:dyDescent="0.25">
      <c r="A71" s="70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</row>
    <row r="72" spans="1:21" s="42" customFormat="1" ht="15" customHeight="1" x14ac:dyDescent="0.25">
      <c r="A72" s="78" t="s">
        <v>54</v>
      </c>
      <c r="B72" s="75">
        <f>SUM(B73:B75)</f>
        <v>11663</v>
      </c>
      <c r="C72" s="75">
        <f t="shared" ref="C72:N72" si="66">SUM(C73:C75)</f>
        <v>14517</v>
      </c>
      <c r="D72" s="75">
        <f t="shared" si="66"/>
        <v>15497</v>
      </c>
      <c r="E72" s="75">
        <f t="shared" si="66"/>
        <v>15947</v>
      </c>
      <c r="F72" s="75">
        <f t="shared" si="66"/>
        <v>16050</v>
      </c>
      <c r="G72" s="75">
        <f t="shared" si="66"/>
        <v>17397</v>
      </c>
      <c r="H72" s="75">
        <f t="shared" si="66"/>
        <v>18907</v>
      </c>
      <c r="I72" s="75">
        <f t="shared" si="66"/>
        <v>19291</v>
      </c>
      <c r="J72" s="75">
        <f t="shared" si="66"/>
        <v>20432</v>
      </c>
      <c r="K72" s="75">
        <f t="shared" si="66"/>
        <v>22386</v>
      </c>
      <c r="L72" s="75">
        <f t="shared" si="66"/>
        <v>22012</v>
      </c>
      <c r="M72" s="75">
        <f t="shared" si="66"/>
        <v>20389</v>
      </c>
      <c r="N72" s="75">
        <f t="shared" si="66"/>
        <v>19807</v>
      </c>
      <c r="O72" s="75">
        <f t="shared" ref="O72:T72" si="67">SUM(O73:O75)</f>
        <v>19488</v>
      </c>
      <c r="P72" s="75">
        <f t="shared" si="67"/>
        <v>18226</v>
      </c>
      <c r="Q72" s="75">
        <f t="shared" si="67"/>
        <v>18615</v>
      </c>
      <c r="R72" s="75">
        <f t="shared" si="67"/>
        <v>18591</v>
      </c>
      <c r="S72" s="75">
        <f t="shared" si="67"/>
        <v>17461</v>
      </c>
      <c r="T72" s="75">
        <f t="shared" si="67"/>
        <v>6525</v>
      </c>
      <c r="U72" s="75">
        <f t="shared" ref="U72" si="68">SUM(U73:U75)</f>
        <v>17318</v>
      </c>
    </row>
    <row r="73" spans="1:21" ht="15" customHeight="1" x14ac:dyDescent="0.25">
      <c r="A73" s="78" t="s">
        <v>55</v>
      </c>
      <c r="B73" s="76">
        <f>8406+45</f>
        <v>8451</v>
      </c>
      <c r="C73" s="76">
        <v>10400</v>
      </c>
      <c r="D73" s="76">
        <v>10602</v>
      </c>
      <c r="E73" s="76">
        <v>10988</v>
      </c>
      <c r="F73" s="76">
        <v>10513</v>
      </c>
      <c r="G73" s="76">
        <v>11377</v>
      </c>
      <c r="H73" s="76">
        <v>12687</v>
      </c>
      <c r="I73" s="76">
        <v>12399</v>
      </c>
      <c r="J73" s="76">
        <v>14606</v>
      </c>
      <c r="K73" s="76">
        <v>14854</v>
      </c>
      <c r="L73" s="76">
        <v>14285</v>
      </c>
      <c r="M73" s="76">
        <v>13772</v>
      </c>
      <c r="N73" s="76">
        <f>12900+34</f>
        <v>12934</v>
      </c>
      <c r="O73" s="76">
        <v>12828</v>
      </c>
      <c r="P73" s="76">
        <v>12518</v>
      </c>
      <c r="Q73" s="76">
        <v>12377</v>
      </c>
      <c r="R73" s="76">
        <v>12622</v>
      </c>
      <c r="S73" s="76">
        <v>11526</v>
      </c>
      <c r="T73" s="76">
        <v>4916</v>
      </c>
      <c r="U73" s="76">
        <v>11752</v>
      </c>
    </row>
    <row r="74" spans="1:21" ht="15" customHeight="1" x14ac:dyDescent="0.25">
      <c r="A74" s="78" t="s">
        <v>56</v>
      </c>
      <c r="B74" s="76">
        <f>3198+14</f>
        <v>3212</v>
      </c>
      <c r="C74" s="76">
        <v>4114</v>
      </c>
      <c r="D74" s="76">
        <v>4885</v>
      </c>
      <c r="E74" s="76">
        <v>4946</v>
      </c>
      <c r="F74" s="76">
        <v>5532</v>
      </c>
      <c r="G74" s="76">
        <v>6002</v>
      </c>
      <c r="H74" s="76">
        <v>6200</v>
      </c>
      <c r="I74" s="76">
        <v>6885</v>
      </c>
      <c r="J74" s="76">
        <v>5826</v>
      </c>
      <c r="K74" s="76">
        <v>7524</v>
      </c>
      <c r="L74" s="76">
        <v>7719</v>
      </c>
      <c r="M74" s="76">
        <v>6615</v>
      </c>
      <c r="N74" s="76">
        <f>6847+21</f>
        <v>6868</v>
      </c>
      <c r="O74" s="76">
        <v>6655</v>
      </c>
      <c r="P74" s="76">
        <v>5691</v>
      </c>
      <c r="Q74" s="76">
        <v>6238</v>
      </c>
      <c r="R74" s="76">
        <v>5963</v>
      </c>
      <c r="S74" s="76">
        <v>5935</v>
      </c>
      <c r="T74" s="76">
        <v>1602</v>
      </c>
      <c r="U74" s="76">
        <v>5561</v>
      </c>
    </row>
    <row r="75" spans="1:21" ht="15" customHeight="1" x14ac:dyDescent="0.25">
      <c r="A75" s="78" t="s">
        <v>57</v>
      </c>
      <c r="B75" s="241" t="s">
        <v>61</v>
      </c>
      <c r="C75" s="241">
        <v>3</v>
      </c>
      <c r="D75" s="241">
        <v>10</v>
      </c>
      <c r="E75" s="241">
        <v>13</v>
      </c>
      <c r="F75" s="241">
        <v>5</v>
      </c>
      <c r="G75" s="241">
        <v>18</v>
      </c>
      <c r="H75" s="241">
        <v>20</v>
      </c>
      <c r="I75" s="241">
        <v>7</v>
      </c>
      <c r="J75" s="241">
        <v>0</v>
      </c>
      <c r="K75" s="241">
        <v>8</v>
      </c>
      <c r="L75" s="241">
        <v>8</v>
      </c>
      <c r="M75" s="241">
        <v>2</v>
      </c>
      <c r="N75" s="241">
        <v>5</v>
      </c>
      <c r="O75" s="241">
        <v>5</v>
      </c>
      <c r="P75" s="241">
        <v>17</v>
      </c>
      <c r="Q75" s="241">
        <v>0</v>
      </c>
      <c r="R75" s="76">
        <v>6</v>
      </c>
      <c r="S75" s="76">
        <v>0</v>
      </c>
      <c r="T75" s="76">
        <v>7</v>
      </c>
      <c r="U75" s="76">
        <v>5</v>
      </c>
    </row>
    <row r="76" spans="1:21" ht="15" customHeight="1" x14ac:dyDescent="0.25">
      <c r="A76" s="70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</row>
    <row r="77" spans="1:21" s="42" customFormat="1" ht="15" customHeight="1" x14ac:dyDescent="0.25">
      <c r="A77" s="89" t="s">
        <v>59</v>
      </c>
      <c r="B77" s="73">
        <f>+B78+B83</f>
        <v>13792</v>
      </c>
      <c r="C77" s="73">
        <f t="shared" ref="C77:N77" si="69">+C78+C83</f>
        <v>15523</v>
      </c>
      <c r="D77" s="73">
        <f t="shared" si="69"/>
        <v>15367</v>
      </c>
      <c r="E77" s="73">
        <f t="shared" si="69"/>
        <v>15832</v>
      </c>
      <c r="F77" s="73">
        <f t="shared" si="69"/>
        <v>16601</v>
      </c>
      <c r="G77" s="73">
        <f t="shared" si="69"/>
        <v>17015</v>
      </c>
      <c r="H77" s="73">
        <f t="shared" si="69"/>
        <v>17723</v>
      </c>
      <c r="I77" s="73">
        <f t="shared" si="69"/>
        <v>17954</v>
      </c>
      <c r="J77" s="73">
        <f t="shared" si="69"/>
        <v>18931</v>
      </c>
      <c r="K77" s="73">
        <f t="shared" si="69"/>
        <v>20813</v>
      </c>
      <c r="L77" s="73">
        <f t="shared" si="69"/>
        <v>20408</v>
      </c>
      <c r="M77" s="73">
        <f t="shared" si="69"/>
        <v>20228</v>
      </c>
      <c r="N77" s="73">
        <f t="shared" si="69"/>
        <v>22230</v>
      </c>
      <c r="O77" s="73">
        <f t="shared" ref="O77:T77" si="70">+O78+O83</f>
        <v>23792</v>
      </c>
      <c r="P77" s="73">
        <f t="shared" si="70"/>
        <v>24792</v>
      </c>
      <c r="Q77" s="73">
        <f t="shared" si="70"/>
        <v>25481</v>
      </c>
      <c r="R77" s="73">
        <f t="shared" si="70"/>
        <v>23653</v>
      </c>
      <c r="S77" s="73">
        <f t="shared" si="70"/>
        <v>23684</v>
      </c>
      <c r="T77" s="73">
        <f t="shared" si="70"/>
        <v>8287</v>
      </c>
      <c r="U77" s="73">
        <f t="shared" ref="U77" si="71">+U78+U83</f>
        <v>18892</v>
      </c>
    </row>
    <row r="78" spans="1:21" s="42" customFormat="1" ht="15" customHeight="1" x14ac:dyDescent="0.25">
      <c r="A78" s="69" t="s">
        <v>50</v>
      </c>
      <c r="B78" s="75">
        <f>SUM(B79:B81)</f>
        <v>8939</v>
      </c>
      <c r="C78" s="75">
        <f t="shared" ref="C78:N78" si="72">SUM(C79:C81)</f>
        <v>9916</v>
      </c>
      <c r="D78" s="75">
        <f t="shared" si="72"/>
        <v>9601</v>
      </c>
      <c r="E78" s="75">
        <f t="shared" si="72"/>
        <v>10291</v>
      </c>
      <c r="F78" s="75">
        <f t="shared" si="72"/>
        <v>10496</v>
      </c>
      <c r="G78" s="75">
        <f t="shared" si="72"/>
        <v>10343</v>
      </c>
      <c r="H78" s="75">
        <f t="shared" si="72"/>
        <v>10632</v>
      </c>
      <c r="I78" s="75">
        <f t="shared" si="72"/>
        <v>10682</v>
      </c>
      <c r="J78" s="75">
        <f t="shared" si="72"/>
        <v>11182</v>
      </c>
      <c r="K78" s="75">
        <f t="shared" si="72"/>
        <v>12584</v>
      </c>
      <c r="L78" s="75">
        <f t="shared" si="72"/>
        <v>12282</v>
      </c>
      <c r="M78" s="75">
        <f t="shared" si="72"/>
        <v>12510</v>
      </c>
      <c r="N78" s="75">
        <f t="shared" si="72"/>
        <v>13516</v>
      </c>
      <c r="O78" s="75">
        <f t="shared" ref="O78:T78" si="73">SUM(O79:O81)</f>
        <v>14237</v>
      </c>
      <c r="P78" s="75">
        <f t="shared" si="73"/>
        <v>14985</v>
      </c>
      <c r="Q78" s="75">
        <f t="shared" si="73"/>
        <v>14436</v>
      </c>
      <c r="R78" s="75">
        <f t="shared" si="73"/>
        <v>13283</v>
      </c>
      <c r="S78" s="75">
        <f t="shared" si="73"/>
        <v>13083</v>
      </c>
      <c r="T78" s="75">
        <f t="shared" si="73"/>
        <v>4786</v>
      </c>
      <c r="U78" s="75">
        <f t="shared" ref="U78" si="74">SUM(U79:U81)</f>
        <v>10928</v>
      </c>
    </row>
    <row r="79" spans="1:21" ht="15" customHeight="1" x14ac:dyDescent="0.25">
      <c r="A79" s="69" t="s">
        <v>51</v>
      </c>
      <c r="B79" s="76">
        <v>3861</v>
      </c>
      <c r="C79" s="76">
        <v>3836</v>
      </c>
      <c r="D79" s="76">
        <v>3991</v>
      </c>
      <c r="E79" s="76">
        <v>4112</v>
      </c>
      <c r="F79" s="76">
        <v>3853</v>
      </c>
      <c r="G79" s="76">
        <v>3722</v>
      </c>
      <c r="H79" s="76">
        <v>4114</v>
      </c>
      <c r="I79" s="76">
        <v>4399</v>
      </c>
      <c r="J79" s="76">
        <v>4860</v>
      </c>
      <c r="K79" s="76">
        <v>5238</v>
      </c>
      <c r="L79" s="76">
        <v>5139</v>
      </c>
      <c r="M79" s="76">
        <v>5174</v>
      </c>
      <c r="N79" s="76">
        <v>6198</v>
      </c>
      <c r="O79" s="76">
        <v>6085</v>
      </c>
      <c r="P79" s="76">
        <v>5894</v>
      </c>
      <c r="Q79" s="76">
        <v>5265</v>
      </c>
      <c r="R79" s="76">
        <v>4807</v>
      </c>
      <c r="S79" s="76">
        <v>4761</v>
      </c>
      <c r="T79" s="76">
        <v>2249</v>
      </c>
      <c r="U79" s="76">
        <v>4012</v>
      </c>
    </row>
    <row r="80" spans="1:21" ht="15" customHeight="1" x14ac:dyDescent="0.25">
      <c r="A80" s="69" t="s">
        <v>52</v>
      </c>
      <c r="B80" s="76">
        <v>2868</v>
      </c>
      <c r="C80" s="76">
        <v>3192</v>
      </c>
      <c r="D80" s="76">
        <v>2981</v>
      </c>
      <c r="E80" s="76">
        <v>3369</v>
      </c>
      <c r="F80" s="76">
        <v>3285</v>
      </c>
      <c r="G80" s="76">
        <v>3247</v>
      </c>
      <c r="H80" s="76">
        <v>3443</v>
      </c>
      <c r="I80" s="76">
        <v>3637</v>
      </c>
      <c r="J80" s="76">
        <v>3957</v>
      </c>
      <c r="K80" s="76">
        <v>4353</v>
      </c>
      <c r="L80" s="76">
        <v>4304</v>
      </c>
      <c r="M80" s="76">
        <v>4460</v>
      </c>
      <c r="N80" s="76">
        <v>4318</v>
      </c>
      <c r="O80" s="76">
        <v>5119</v>
      </c>
      <c r="P80" s="76">
        <v>5725</v>
      </c>
      <c r="Q80" s="76">
        <v>5389</v>
      </c>
      <c r="R80" s="76">
        <v>5054</v>
      </c>
      <c r="S80" s="76">
        <v>4977</v>
      </c>
      <c r="T80" s="76">
        <v>1590</v>
      </c>
      <c r="U80" s="76">
        <v>4064</v>
      </c>
    </row>
    <row r="81" spans="1:24" ht="15" customHeight="1" x14ac:dyDescent="0.25">
      <c r="A81" s="69" t="s">
        <v>53</v>
      </c>
      <c r="B81" s="76">
        <v>2210</v>
      </c>
      <c r="C81" s="76">
        <v>2888</v>
      </c>
      <c r="D81" s="76">
        <v>2629</v>
      </c>
      <c r="E81" s="76">
        <v>2810</v>
      </c>
      <c r="F81" s="76">
        <v>3358</v>
      </c>
      <c r="G81" s="76">
        <v>3374</v>
      </c>
      <c r="H81" s="76">
        <v>3075</v>
      </c>
      <c r="I81" s="76">
        <v>2646</v>
      </c>
      <c r="J81" s="76">
        <v>2365</v>
      </c>
      <c r="K81" s="76">
        <v>2993</v>
      </c>
      <c r="L81" s="76">
        <v>2839</v>
      </c>
      <c r="M81" s="76">
        <v>2876</v>
      </c>
      <c r="N81" s="76">
        <v>3000</v>
      </c>
      <c r="O81" s="76">
        <v>3033</v>
      </c>
      <c r="P81" s="76">
        <v>3366</v>
      </c>
      <c r="Q81" s="76">
        <v>3782</v>
      </c>
      <c r="R81" s="76">
        <v>3422</v>
      </c>
      <c r="S81" s="76">
        <v>3345</v>
      </c>
      <c r="T81" s="76">
        <v>947</v>
      </c>
      <c r="U81" s="76">
        <v>2852</v>
      </c>
    </row>
    <row r="82" spans="1:24" ht="15" customHeight="1" x14ac:dyDescent="0.25">
      <c r="A82" s="70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</row>
    <row r="83" spans="1:24" s="42" customFormat="1" ht="15" customHeight="1" x14ac:dyDescent="0.25">
      <c r="A83" s="78" t="s">
        <v>54</v>
      </c>
      <c r="B83" s="75">
        <f>SUM(B84:B86)</f>
        <v>4853</v>
      </c>
      <c r="C83" s="75">
        <f t="shared" ref="C83:N83" si="75">SUM(C84:C86)</f>
        <v>5607</v>
      </c>
      <c r="D83" s="75">
        <f t="shared" si="75"/>
        <v>5766</v>
      </c>
      <c r="E83" s="75">
        <f t="shared" si="75"/>
        <v>5541</v>
      </c>
      <c r="F83" s="75">
        <f t="shared" si="75"/>
        <v>6105</v>
      </c>
      <c r="G83" s="75">
        <f t="shared" si="75"/>
        <v>6672</v>
      </c>
      <c r="H83" s="75">
        <f t="shared" si="75"/>
        <v>7091</v>
      </c>
      <c r="I83" s="75">
        <f t="shared" si="75"/>
        <v>7272</v>
      </c>
      <c r="J83" s="75">
        <f t="shared" si="75"/>
        <v>7749</v>
      </c>
      <c r="K83" s="75">
        <f t="shared" si="75"/>
        <v>8229</v>
      </c>
      <c r="L83" s="75">
        <f t="shared" si="75"/>
        <v>8126</v>
      </c>
      <c r="M83" s="75">
        <f t="shared" si="75"/>
        <v>7718</v>
      </c>
      <c r="N83" s="75">
        <f t="shared" si="75"/>
        <v>8714</v>
      </c>
      <c r="O83" s="75">
        <f t="shared" ref="O83:T83" si="76">SUM(O84:O86)</f>
        <v>9555</v>
      </c>
      <c r="P83" s="75">
        <f t="shared" si="76"/>
        <v>9807</v>
      </c>
      <c r="Q83" s="75">
        <f t="shared" si="76"/>
        <v>11045</v>
      </c>
      <c r="R83" s="75">
        <f t="shared" si="76"/>
        <v>10370</v>
      </c>
      <c r="S83" s="75">
        <f t="shared" si="76"/>
        <v>10601</v>
      </c>
      <c r="T83" s="75">
        <f t="shared" si="76"/>
        <v>3501</v>
      </c>
      <c r="U83" s="75">
        <f t="shared" ref="U83" si="77">SUM(U84:U86)</f>
        <v>7964</v>
      </c>
    </row>
    <row r="84" spans="1:24" ht="15" customHeight="1" x14ac:dyDescent="0.25">
      <c r="A84" s="78" t="s">
        <v>55</v>
      </c>
      <c r="B84" s="76">
        <v>2548</v>
      </c>
      <c r="C84" s="76">
        <v>3132</v>
      </c>
      <c r="D84" s="76">
        <v>3160</v>
      </c>
      <c r="E84" s="76">
        <v>2977</v>
      </c>
      <c r="F84" s="76">
        <v>3164</v>
      </c>
      <c r="G84" s="76">
        <v>3392</v>
      </c>
      <c r="H84" s="76">
        <v>3673</v>
      </c>
      <c r="I84" s="76">
        <v>3694</v>
      </c>
      <c r="J84" s="76">
        <v>4072</v>
      </c>
      <c r="K84" s="76">
        <v>4128</v>
      </c>
      <c r="L84" s="76">
        <v>4512</v>
      </c>
      <c r="M84" s="76">
        <v>4052</v>
      </c>
      <c r="N84" s="76">
        <v>4581</v>
      </c>
      <c r="O84" s="76">
        <v>5139</v>
      </c>
      <c r="P84" s="76">
        <v>5190</v>
      </c>
      <c r="Q84" s="76">
        <v>5470</v>
      </c>
      <c r="R84" s="76">
        <v>5030</v>
      </c>
      <c r="S84" s="76">
        <v>5244</v>
      </c>
      <c r="T84" s="76">
        <v>1704</v>
      </c>
      <c r="U84" s="76">
        <v>4038</v>
      </c>
    </row>
    <row r="85" spans="1:24" ht="15" customHeight="1" x14ac:dyDescent="0.25">
      <c r="A85" s="78" t="s">
        <v>56</v>
      </c>
      <c r="B85" s="76">
        <v>1525</v>
      </c>
      <c r="C85" s="76">
        <v>1658</v>
      </c>
      <c r="D85" s="76">
        <v>1814</v>
      </c>
      <c r="E85" s="76">
        <v>1878</v>
      </c>
      <c r="F85" s="76">
        <v>2028</v>
      </c>
      <c r="G85" s="76">
        <v>2092</v>
      </c>
      <c r="H85" s="76">
        <v>2041</v>
      </c>
      <c r="I85" s="76">
        <v>2459</v>
      </c>
      <c r="J85" s="76">
        <v>2408</v>
      </c>
      <c r="K85" s="76">
        <v>2708</v>
      </c>
      <c r="L85" s="76">
        <v>2610</v>
      </c>
      <c r="M85" s="76">
        <v>2493</v>
      </c>
      <c r="N85" s="76">
        <v>2745</v>
      </c>
      <c r="O85" s="76">
        <v>3063</v>
      </c>
      <c r="P85" s="76">
        <v>3246</v>
      </c>
      <c r="Q85" s="76">
        <v>3650</v>
      </c>
      <c r="R85" s="76">
        <v>3454</v>
      </c>
      <c r="S85" s="76">
        <v>3415</v>
      </c>
      <c r="T85" s="76">
        <v>1111</v>
      </c>
      <c r="U85" s="76">
        <v>2638</v>
      </c>
    </row>
    <row r="86" spans="1:24" ht="15" customHeight="1" thickBot="1" x14ac:dyDescent="0.3">
      <c r="A86" s="79" t="s">
        <v>57</v>
      </c>
      <c r="B86" s="80">
        <v>780</v>
      </c>
      <c r="C86" s="80">
        <v>817</v>
      </c>
      <c r="D86" s="80">
        <v>792</v>
      </c>
      <c r="E86" s="80">
        <v>686</v>
      </c>
      <c r="F86" s="80">
        <v>913</v>
      </c>
      <c r="G86" s="80">
        <v>1188</v>
      </c>
      <c r="H86" s="80">
        <v>1377</v>
      </c>
      <c r="I86" s="80">
        <v>1119</v>
      </c>
      <c r="J86" s="80">
        <v>1269</v>
      </c>
      <c r="K86" s="80">
        <v>1393</v>
      </c>
      <c r="L86" s="80">
        <v>1004</v>
      </c>
      <c r="M86" s="80">
        <v>1173</v>
      </c>
      <c r="N86" s="80">
        <v>1388</v>
      </c>
      <c r="O86" s="80">
        <v>1353</v>
      </c>
      <c r="P86" s="80">
        <v>1371</v>
      </c>
      <c r="Q86" s="80">
        <v>1925</v>
      </c>
      <c r="R86" s="80">
        <v>1886</v>
      </c>
      <c r="S86" s="80">
        <v>1942</v>
      </c>
      <c r="T86" s="80">
        <v>686</v>
      </c>
      <c r="U86" s="80">
        <v>1288</v>
      </c>
    </row>
    <row r="87" spans="1:24" ht="15" customHeight="1" x14ac:dyDescent="0.25">
      <c r="A87" s="329" t="s">
        <v>224</v>
      </c>
      <c r="B87" s="329"/>
      <c r="C87" s="329"/>
      <c r="D87" s="329"/>
      <c r="E87" s="329"/>
      <c r="F87" s="329"/>
      <c r="G87" s="329"/>
      <c r="H87" s="329"/>
      <c r="I87" s="329"/>
      <c r="J87" s="329"/>
      <c r="K87" s="329"/>
      <c r="L87" s="329"/>
      <c r="M87" s="329"/>
      <c r="N87" s="329"/>
      <c r="O87" s="329"/>
      <c r="P87" s="329"/>
      <c r="Q87" s="329"/>
      <c r="R87" s="329"/>
      <c r="S87" s="264"/>
      <c r="T87" s="293"/>
      <c r="U87" s="307"/>
    </row>
    <row r="88" spans="1:24" ht="15" customHeight="1" x14ac:dyDescent="0.25">
      <c r="A88" s="82"/>
    </row>
    <row r="89" spans="1:24" ht="15" customHeight="1" x14ac:dyDescent="0.25">
      <c r="A89" s="81"/>
    </row>
    <row r="90" spans="1:24" ht="15" customHeight="1" x14ac:dyDescent="0.25">
      <c r="A90" s="275" t="s">
        <v>414</v>
      </c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9"/>
      <c r="W90"/>
      <c r="X90"/>
    </row>
    <row r="91" spans="1:24" ht="15" customHeight="1" x14ac:dyDescent="0.2">
      <c r="A91" s="275" t="s">
        <v>62</v>
      </c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9"/>
      <c r="W91" s="326" t="s">
        <v>317</v>
      </c>
      <c r="X91" s="326"/>
    </row>
    <row r="92" spans="1:24" ht="15" customHeight="1" x14ac:dyDescent="0.2">
      <c r="A92" s="275" t="s">
        <v>234</v>
      </c>
      <c r="B92" s="275"/>
      <c r="C92" s="275"/>
      <c r="D92" s="275"/>
      <c r="E92" s="275"/>
      <c r="F92" s="275"/>
      <c r="G92" s="275"/>
      <c r="H92" s="275"/>
      <c r="I92" s="275"/>
      <c r="J92" s="275"/>
      <c r="K92" s="275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30"/>
      <c r="W92" s="326"/>
      <c r="X92" s="326"/>
    </row>
    <row r="93" spans="1:24" ht="15" customHeight="1" x14ac:dyDescent="0.25">
      <c r="A93" s="275" t="s">
        <v>230</v>
      </c>
      <c r="B93" s="275"/>
      <c r="C93" s="275"/>
      <c r="D93" s="275"/>
      <c r="E93" s="275"/>
      <c r="F93" s="275"/>
      <c r="G93" s="275"/>
      <c r="H93" s="275"/>
      <c r="I93" s="275"/>
      <c r="J93" s="275"/>
      <c r="K93" s="275"/>
      <c r="L93" s="275"/>
      <c r="M93" s="275"/>
      <c r="N93" s="275"/>
      <c r="O93" s="275"/>
      <c r="P93" s="275"/>
      <c r="Q93" s="275"/>
      <c r="R93" s="275"/>
      <c r="S93" s="275"/>
      <c r="T93" s="275"/>
      <c r="U93" s="275"/>
    </row>
    <row r="94" spans="1:24" ht="15" customHeight="1" x14ac:dyDescent="0.25">
      <c r="A94" s="275" t="s">
        <v>461</v>
      </c>
      <c r="B94" s="275"/>
      <c r="C94" s="275"/>
      <c r="D94" s="275"/>
      <c r="E94" s="275"/>
      <c r="F94" s="275"/>
      <c r="G94" s="275"/>
      <c r="H94" s="275"/>
      <c r="I94" s="275"/>
      <c r="J94" s="275"/>
      <c r="K94" s="275"/>
      <c r="L94" s="275"/>
      <c r="M94" s="275"/>
      <c r="N94" s="275"/>
      <c r="O94" s="275"/>
      <c r="P94" s="275"/>
      <c r="Q94" s="275"/>
      <c r="R94" s="275"/>
      <c r="S94" s="275"/>
      <c r="T94" s="275"/>
      <c r="U94" s="275"/>
    </row>
    <row r="95" spans="1:24" ht="15" customHeight="1" x14ac:dyDescent="0.25">
      <c r="A95" s="221"/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69"/>
      <c r="T95" s="298"/>
      <c r="U95" s="312"/>
    </row>
    <row r="96" spans="1:24" s="42" customFormat="1" ht="15" customHeight="1" thickBot="1" x14ac:dyDescent="0.3">
      <c r="A96" s="336"/>
      <c r="B96" s="336"/>
      <c r="C96" s="336"/>
      <c r="D96" s="336"/>
      <c r="E96" s="336"/>
      <c r="F96" s="336"/>
      <c r="G96" s="336"/>
      <c r="H96" s="336"/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268"/>
      <c r="T96" s="297"/>
      <c r="U96" s="311"/>
    </row>
    <row r="97" spans="1:28" s="42" customFormat="1" ht="15" customHeight="1" thickBot="1" x14ac:dyDescent="0.3">
      <c r="A97" s="43" t="s">
        <v>228</v>
      </c>
      <c r="B97" s="44">
        <v>2000</v>
      </c>
      <c r="C97" s="44">
        <v>2001</v>
      </c>
      <c r="D97" s="44">
        <v>2002</v>
      </c>
      <c r="E97" s="44">
        <v>2003</v>
      </c>
      <c r="F97" s="44">
        <v>2004</v>
      </c>
      <c r="G97" s="44">
        <v>2005</v>
      </c>
      <c r="H97" s="44">
        <v>2006</v>
      </c>
      <c r="I97" s="44">
        <v>2007</v>
      </c>
      <c r="J97" s="44">
        <v>2008</v>
      </c>
      <c r="K97" s="44">
        <v>2009</v>
      </c>
      <c r="L97" s="44">
        <v>2010</v>
      </c>
      <c r="M97" s="44">
        <v>2011</v>
      </c>
      <c r="N97" s="44">
        <v>2012</v>
      </c>
      <c r="O97" s="44">
        <v>2013</v>
      </c>
      <c r="P97" s="44">
        <v>2014</v>
      </c>
      <c r="Q97" s="44">
        <v>2015</v>
      </c>
      <c r="R97" s="44">
        <v>2016</v>
      </c>
      <c r="S97" s="44">
        <v>2017</v>
      </c>
      <c r="T97" s="44">
        <v>2018</v>
      </c>
      <c r="U97" s="44">
        <v>2019</v>
      </c>
    </row>
    <row r="98" spans="1:28" ht="15" customHeight="1" x14ac:dyDescent="0.25">
      <c r="A98" s="71"/>
    </row>
    <row r="99" spans="1:28" s="74" customFormat="1" ht="15" customHeight="1" x14ac:dyDescent="0.25">
      <c r="A99" s="72" t="s">
        <v>19</v>
      </c>
      <c r="B99" s="73">
        <f>+B110+B121</f>
        <v>22087</v>
      </c>
      <c r="C99" s="73">
        <f t="shared" ref="C99:P103" si="78">+C110+C121</f>
        <v>25986</v>
      </c>
      <c r="D99" s="73">
        <f t="shared" si="78"/>
        <v>27519</v>
      </c>
      <c r="E99" s="73">
        <f t="shared" si="78"/>
        <v>28304</v>
      </c>
      <c r="F99" s="73">
        <f t="shared" si="78"/>
        <v>30393</v>
      </c>
      <c r="G99" s="73">
        <f t="shared" si="78"/>
        <v>34255</v>
      </c>
      <c r="H99" s="73">
        <f t="shared" si="78"/>
        <v>38312</v>
      </c>
      <c r="I99" s="73">
        <f t="shared" si="78"/>
        <v>37824</v>
      </c>
      <c r="J99" s="73">
        <f t="shared" si="78"/>
        <v>15794</v>
      </c>
      <c r="K99" s="73">
        <f t="shared" si="78"/>
        <v>21813</v>
      </c>
      <c r="L99" s="73">
        <f t="shared" si="78"/>
        <v>25745</v>
      </c>
      <c r="M99" s="73">
        <f t="shared" si="78"/>
        <v>24209</v>
      </c>
      <c r="N99" s="73">
        <f t="shared" si="78"/>
        <v>24995</v>
      </c>
      <c r="O99" s="73">
        <f t="shared" si="78"/>
        <v>26405</v>
      </c>
      <c r="P99" s="73">
        <f t="shared" si="78"/>
        <v>29230</v>
      </c>
      <c r="Q99" s="73">
        <f t="shared" ref="Q99:R103" si="79">+Q110+Q121</f>
        <v>30826</v>
      </c>
      <c r="R99" s="73">
        <f t="shared" si="79"/>
        <v>29986</v>
      </c>
      <c r="S99" s="73">
        <f t="shared" ref="S99:T99" si="80">+S110+S121</f>
        <v>28591</v>
      </c>
      <c r="T99" s="73">
        <f t="shared" si="80"/>
        <v>6</v>
      </c>
      <c r="U99" s="73">
        <f t="shared" ref="U99" si="81">+U110+U121</f>
        <v>0</v>
      </c>
    </row>
    <row r="100" spans="1:28" s="42" customFormat="1" ht="15" customHeight="1" x14ac:dyDescent="0.25">
      <c r="A100" s="69" t="s">
        <v>50</v>
      </c>
      <c r="B100" s="75">
        <f>+B111+B122</f>
        <v>17567</v>
      </c>
      <c r="C100" s="75">
        <f t="shared" si="78"/>
        <v>19313</v>
      </c>
      <c r="D100" s="75">
        <f t="shared" si="78"/>
        <v>20668</v>
      </c>
      <c r="E100" s="75">
        <f t="shared" si="78"/>
        <v>21977</v>
      </c>
      <c r="F100" s="75">
        <f t="shared" si="78"/>
        <v>22965</v>
      </c>
      <c r="G100" s="75">
        <f t="shared" si="78"/>
        <v>25710</v>
      </c>
      <c r="H100" s="75">
        <f t="shared" si="78"/>
        <v>28937</v>
      </c>
      <c r="I100" s="75">
        <f t="shared" si="78"/>
        <v>28331</v>
      </c>
      <c r="J100" s="75">
        <f t="shared" si="78"/>
        <v>10912</v>
      </c>
      <c r="K100" s="75">
        <f t="shared" si="78"/>
        <v>16024</v>
      </c>
      <c r="L100" s="75">
        <f t="shared" si="78"/>
        <v>18734</v>
      </c>
      <c r="M100" s="75">
        <f t="shared" si="78"/>
        <v>18092</v>
      </c>
      <c r="N100" s="75">
        <f t="shared" si="78"/>
        <v>18485</v>
      </c>
      <c r="O100" s="75">
        <f t="shared" si="78"/>
        <v>19496</v>
      </c>
      <c r="P100" s="75">
        <f t="shared" si="78"/>
        <v>22442</v>
      </c>
      <c r="Q100" s="75">
        <f t="shared" si="79"/>
        <v>22432</v>
      </c>
      <c r="R100" s="75">
        <f t="shared" si="79"/>
        <v>21528</v>
      </c>
      <c r="S100" s="75">
        <f t="shared" ref="S100:T100" si="82">+S111+S122</f>
        <v>20446</v>
      </c>
      <c r="T100" s="75">
        <f t="shared" si="82"/>
        <v>2</v>
      </c>
      <c r="U100" s="75">
        <f t="shared" ref="U100" si="83">+U111+U122</f>
        <v>0</v>
      </c>
      <c r="W100" s="76"/>
      <c r="X100" s="76"/>
      <c r="Y100" s="76"/>
      <c r="Z100" s="76"/>
      <c r="AA100" s="76"/>
      <c r="AB100" s="76"/>
    </row>
    <row r="101" spans="1:28" ht="15" customHeight="1" x14ac:dyDescent="0.25">
      <c r="A101" s="69" t="s">
        <v>51</v>
      </c>
      <c r="B101" s="76">
        <f>+B112+B123</f>
        <v>10764</v>
      </c>
      <c r="C101" s="76">
        <f t="shared" si="78"/>
        <v>11985</v>
      </c>
      <c r="D101" s="76">
        <f t="shared" si="78"/>
        <v>12963</v>
      </c>
      <c r="E101" s="76">
        <f t="shared" si="78"/>
        <v>13826</v>
      </c>
      <c r="F101" s="76">
        <f t="shared" si="78"/>
        <v>13060</v>
      </c>
      <c r="G101" s="76">
        <f t="shared" si="78"/>
        <v>14041</v>
      </c>
      <c r="H101" s="76">
        <f t="shared" si="78"/>
        <v>14801</v>
      </c>
      <c r="I101" s="76">
        <f t="shared" si="78"/>
        <v>14563</v>
      </c>
      <c r="J101" s="76">
        <f t="shared" si="78"/>
        <v>6066</v>
      </c>
      <c r="K101" s="76">
        <f t="shared" si="78"/>
        <v>8369</v>
      </c>
      <c r="L101" s="76">
        <f t="shared" si="78"/>
        <v>9394</v>
      </c>
      <c r="M101" s="76">
        <f t="shared" si="78"/>
        <v>9381</v>
      </c>
      <c r="N101" s="76">
        <f t="shared" si="78"/>
        <v>9534</v>
      </c>
      <c r="O101" s="76">
        <f t="shared" si="78"/>
        <v>9267</v>
      </c>
      <c r="P101" s="76">
        <f t="shared" si="78"/>
        <v>11207</v>
      </c>
      <c r="Q101" s="76">
        <f t="shared" si="79"/>
        <v>10858</v>
      </c>
      <c r="R101" s="76">
        <f t="shared" si="79"/>
        <v>10654</v>
      </c>
      <c r="S101" s="76">
        <f t="shared" ref="S101:T101" si="84">+S112+S123</f>
        <v>9919</v>
      </c>
      <c r="T101" s="76">
        <f t="shared" si="84"/>
        <v>0</v>
      </c>
      <c r="U101" s="76">
        <f t="shared" ref="U101" si="85">+U112+U123</f>
        <v>0</v>
      </c>
      <c r="W101" s="76"/>
      <c r="X101" s="76"/>
      <c r="Y101" s="76"/>
      <c r="Z101" s="76"/>
      <c r="AA101" s="76"/>
      <c r="AB101" s="76"/>
    </row>
    <row r="102" spans="1:28" ht="15" customHeight="1" x14ac:dyDescent="0.25">
      <c r="A102" s="69" t="s">
        <v>52</v>
      </c>
      <c r="B102" s="76">
        <f>+B113+B124</f>
        <v>5845</v>
      </c>
      <c r="C102" s="76">
        <f t="shared" si="78"/>
        <v>5818</v>
      </c>
      <c r="D102" s="76">
        <f t="shared" si="78"/>
        <v>5902</v>
      </c>
      <c r="E102" s="76">
        <f t="shared" si="78"/>
        <v>6134</v>
      </c>
      <c r="F102" s="76">
        <f t="shared" si="78"/>
        <v>7259</v>
      </c>
      <c r="G102" s="76">
        <f t="shared" si="78"/>
        <v>8628</v>
      </c>
      <c r="H102" s="76">
        <f t="shared" si="78"/>
        <v>9157</v>
      </c>
      <c r="I102" s="76">
        <f t="shared" si="78"/>
        <v>9272</v>
      </c>
      <c r="J102" s="76">
        <f t="shared" si="78"/>
        <v>3411</v>
      </c>
      <c r="K102" s="76">
        <f t="shared" si="78"/>
        <v>5203</v>
      </c>
      <c r="L102" s="76">
        <f t="shared" si="78"/>
        <v>6259</v>
      </c>
      <c r="M102" s="76">
        <f t="shared" si="78"/>
        <v>5803</v>
      </c>
      <c r="N102" s="76">
        <f t="shared" si="78"/>
        <v>6079</v>
      </c>
      <c r="O102" s="76">
        <f t="shared" si="78"/>
        <v>7077</v>
      </c>
      <c r="P102" s="76">
        <f t="shared" si="78"/>
        <v>7768</v>
      </c>
      <c r="Q102" s="76">
        <f t="shared" si="79"/>
        <v>7817</v>
      </c>
      <c r="R102" s="76">
        <f t="shared" si="79"/>
        <v>7339</v>
      </c>
      <c r="S102" s="76">
        <f t="shared" ref="S102:T102" si="86">+S113+S124</f>
        <v>7305</v>
      </c>
      <c r="T102" s="76">
        <f t="shared" si="86"/>
        <v>1</v>
      </c>
      <c r="U102" s="76">
        <f t="shared" ref="U102" si="87">+U113+U124</f>
        <v>0</v>
      </c>
      <c r="W102" s="76"/>
      <c r="X102" s="76"/>
      <c r="Y102" s="76"/>
      <c r="Z102" s="76"/>
      <c r="AA102" s="76"/>
      <c r="AB102" s="76"/>
    </row>
    <row r="103" spans="1:28" ht="15" customHeight="1" x14ac:dyDescent="0.25">
      <c r="A103" s="69" t="s">
        <v>53</v>
      </c>
      <c r="B103" s="76">
        <f>+B114+B125</f>
        <v>958</v>
      </c>
      <c r="C103" s="76">
        <f t="shared" si="78"/>
        <v>1510</v>
      </c>
      <c r="D103" s="76">
        <f t="shared" si="78"/>
        <v>1803</v>
      </c>
      <c r="E103" s="76">
        <f t="shared" si="78"/>
        <v>2017</v>
      </c>
      <c r="F103" s="76">
        <f t="shared" si="78"/>
        <v>2646</v>
      </c>
      <c r="G103" s="76">
        <f t="shared" si="78"/>
        <v>3041</v>
      </c>
      <c r="H103" s="76">
        <f t="shared" si="78"/>
        <v>4979</v>
      </c>
      <c r="I103" s="76">
        <f t="shared" si="78"/>
        <v>4496</v>
      </c>
      <c r="J103" s="76">
        <f t="shared" si="78"/>
        <v>1435</v>
      </c>
      <c r="K103" s="76">
        <f t="shared" si="78"/>
        <v>2452</v>
      </c>
      <c r="L103" s="76">
        <f t="shared" si="78"/>
        <v>3081</v>
      </c>
      <c r="M103" s="76">
        <f t="shared" si="78"/>
        <v>2908</v>
      </c>
      <c r="N103" s="76">
        <f t="shared" si="78"/>
        <v>2872</v>
      </c>
      <c r="O103" s="76">
        <f t="shared" si="78"/>
        <v>3152</v>
      </c>
      <c r="P103" s="76">
        <f t="shared" si="78"/>
        <v>3467</v>
      </c>
      <c r="Q103" s="76">
        <f t="shared" si="79"/>
        <v>3757</v>
      </c>
      <c r="R103" s="76">
        <f t="shared" si="79"/>
        <v>3535</v>
      </c>
      <c r="S103" s="76">
        <f t="shared" ref="S103:T103" si="88">+S114+S125</f>
        <v>3222</v>
      </c>
      <c r="T103" s="76">
        <f t="shared" si="88"/>
        <v>1</v>
      </c>
      <c r="U103" s="76">
        <f t="shared" ref="U103" si="89">+U114+U125</f>
        <v>0</v>
      </c>
    </row>
    <row r="104" spans="1:28" ht="15" customHeight="1" x14ac:dyDescent="0.25">
      <c r="A104" s="70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</row>
    <row r="105" spans="1:28" s="42" customFormat="1" ht="15" customHeight="1" x14ac:dyDescent="0.25">
      <c r="A105" s="78" t="s">
        <v>54</v>
      </c>
      <c r="B105" s="75">
        <f>+B116+B127</f>
        <v>4520</v>
      </c>
      <c r="C105" s="75">
        <f t="shared" ref="C105:P108" si="90">+C116+C127</f>
        <v>6673</v>
      </c>
      <c r="D105" s="75">
        <f t="shared" si="90"/>
        <v>6851</v>
      </c>
      <c r="E105" s="75">
        <f t="shared" si="90"/>
        <v>6327</v>
      </c>
      <c r="F105" s="75">
        <f t="shared" si="90"/>
        <v>7428</v>
      </c>
      <c r="G105" s="75">
        <f t="shared" si="90"/>
        <v>8545</v>
      </c>
      <c r="H105" s="75">
        <f t="shared" si="90"/>
        <v>9375</v>
      </c>
      <c r="I105" s="75">
        <f t="shared" si="90"/>
        <v>9493</v>
      </c>
      <c r="J105" s="75">
        <f t="shared" si="90"/>
        <v>4882</v>
      </c>
      <c r="K105" s="75">
        <f t="shared" si="90"/>
        <v>5789</v>
      </c>
      <c r="L105" s="75">
        <f t="shared" si="90"/>
        <v>7011</v>
      </c>
      <c r="M105" s="75">
        <f t="shared" si="90"/>
        <v>6117</v>
      </c>
      <c r="N105" s="75">
        <f t="shared" si="90"/>
        <v>6510</v>
      </c>
      <c r="O105" s="75">
        <f t="shared" si="90"/>
        <v>6909</v>
      </c>
      <c r="P105" s="75">
        <f t="shared" si="90"/>
        <v>6788</v>
      </c>
      <c r="Q105" s="75">
        <f t="shared" ref="Q105:R108" si="91">+Q116+Q127</f>
        <v>8394</v>
      </c>
      <c r="R105" s="75">
        <f t="shared" si="91"/>
        <v>8458</v>
      </c>
      <c r="S105" s="75">
        <f t="shared" ref="S105:T105" si="92">+S116+S127</f>
        <v>8145</v>
      </c>
      <c r="T105" s="75">
        <f t="shared" si="92"/>
        <v>4</v>
      </c>
      <c r="U105" s="75">
        <f t="shared" ref="U105" si="93">+U116+U127</f>
        <v>0</v>
      </c>
    </row>
    <row r="106" spans="1:28" ht="15" customHeight="1" x14ac:dyDescent="0.25">
      <c r="A106" s="78" t="s">
        <v>55</v>
      </c>
      <c r="B106" s="76">
        <f>+B117+B128</f>
        <v>3805</v>
      </c>
      <c r="C106" s="76">
        <f t="shared" si="90"/>
        <v>5727</v>
      </c>
      <c r="D106" s="76">
        <f t="shared" si="90"/>
        <v>5736</v>
      </c>
      <c r="E106" s="76">
        <f t="shared" si="90"/>
        <v>5326</v>
      </c>
      <c r="F106" s="76">
        <f t="shared" si="90"/>
        <v>5855</v>
      </c>
      <c r="G106" s="76">
        <f t="shared" si="90"/>
        <v>6915</v>
      </c>
      <c r="H106" s="76">
        <f t="shared" si="90"/>
        <v>7700</v>
      </c>
      <c r="I106" s="76">
        <f t="shared" si="90"/>
        <v>7519</v>
      </c>
      <c r="J106" s="76">
        <f t="shared" si="90"/>
        <v>3704</v>
      </c>
      <c r="K106" s="76">
        <f t="shared" si="90"/>
        <v>4410</v>
      </c>
      <c r="L106" s="76">
        <f t="shared" si="90"/>
        <v>5106</v>
      </c>
      <c r="M106" s="76">
        <f t="shared" si="90"/>
        <v>4571</v>
      </c>
      <c r="N106" s="76">
        <f t="shared" si="90"/>
        <v>4999</v>
      </c>
      <c r="O106" s="76">
        <f t="shared" si="90"/>
        <v>5215</v>
      </c>
      <c r="P106" s="76">
        <f t="shared" si="90"/>
        <v>5405</v>
      </c>
      <c r="Q106" s="76">
        <f t="shared" si="91"/>
        <v>6129</v>
      </c>
      <c r="R106" s="76">
        <f t="shared" si="91"/>
        <v>6427</v>
      </c>
      <c r="S106" s="76">
        <f t="shared" ref="S106:T106" si="94">+S117+S128</f>
        <v>5979</v>
      </c>
      <c r="T106" s="76">
        <f t="shared" si="94"/>
        <v>4</v>
      </c>
      <c r="U106" s="76">
        <f t="shared" ref="U106" si="95">+U117+U128</f>
        <v>0</v>
      </c>
    </row>
    <row r="107" spans="1:28" ht="15" customHeight="1" x14ac:dyDescent="0.25">
      <c r="A107" s="78" t="s">
        <v>56</v>
      </c>
      <c r="B107" s="76">
        <f>+B118+B129</f>
        <v>651</v>
      </c>
      <c r="C107" s="76">
        <f t="shared" si="90"/>
        <v>872</v>
      </c>
      <c r="D107" s="76">
        <f t="shared" si="90"/>
        <v>1024</v>
      </c>
      <c r="E107" s="76">
        <f t="shared" si="90"/>
        <v>905</v>
      </c>
      <c r="F107" s="76">
        <f t="shared" si="90"/>
        <v>1392</v>
      </c>
      <c r="G107" s="76">
        <f t="shared" si="90"/>
        <v>1440</v>
      </c>
      <c r="H107" s="76">
        <f t="shared" si="90"/>
        <v>1513</v>
      </c>
      <c r="I107" s="76">
        <f t="shared" si="90"/>
        <v>1799</v>
      </c>
      <c r="J107" s="76">
        <f t="shared" si="90"/>
        <v>1019</v>
      </c>
      <c r="K107" s="76">
        <f t="shared" si="90"/>
        <v>1282</v>
      </c>
      <c r="L107" s="76">
        <f t="shared" si="90"/>
        <v>1802</v>
      </c>
      <c r="M107" s="76">
        <f t="shared" si="90"/>
        <v>1366</v>
      </c>
      <c r="N107" s="76">
        <f t="shared" si="90"/>
        <v>1379</v>
      </c>
      <c r="O107" s="76">
        <f t="shared" si="90"/>
        <v>1492</v>
      </c>
      <c r="P107" s="76">
        <f t="shared" si="90"/>
        <v>1304</v>
      </c>
      <c r="Q107" s="76">
        <f t="shared" si="91"/>
        <v>2016</v>
      </c>
      <c r="R107" s="76">
        <f t="shared" si="91"/>
        <v>1761</v>
      </c>
      <c r="S107" s="76">
        <f t="shared" ref="S107:T107" si="96">+S118+S129</f>
        <v>1915</v>
      </c>
      <c r="T107" s="76">
        <f t="shared" si="96"/>
        <v>0</v>
      </c>
      <c r="U107" s="76">
        <f t="shared" ref="U107" si="97">+U118+U129</f>
        <v>0</v>
      </c>
    </row>
    <row r="108" spans="1:28" ht="15" customHeight="1" x14ac:dyDescent="0.25">
      <c r="A108" s="78" t="s">
        <v>57</v>
      </c>
      <c r="B108" s="76">
        <f>+B119+B130</f>
        <v>64</v>
      </c>
      <c r="C108" s="76">
        <f t="shared" si="90"/>
        <v>74</v>
      </c>
      <c r="D108" s="76">
        <f t="shared" si="90"/>
        <v>91</v>
      </c>
      <c r="E108" s="76">
        <f t="shared" si="90"/>
        <v>96</v>
      </c>
      <c r="F108" s="76">
        <f t="shared" si="90"/>
        <v>181</v>
      </c>
      <c r="G108" s="76">
        <f t="shared" si="90"/>
        <v>190</v>
      </c>
      <c r="H108" s="76">
        <f t="shared" si="90"/>
        <v>162</v>
      </c>
      <c r="I108" s="76">
        <f t="shared" si="90"/>
        <v>175</v>
      </c>
      <c r="J108" s="76">
        <f t="shared" si="90"/>
        <v>159</v>
      </c>
      <c r="K108" s="76">
        <f t="shared" si="90"/>
        <v>97</v>
      </c>
      <c r="L108" s="76">
        <f t="shared" si="90"/>
        <v>103</v>
      </c>
      <c r="M108" s="76">
        <f t="shared" si="90"/>
        <v>180</v>
      </c>
      <c r="N108" s="76">
        <f t="shared" si="90"/>
        <v>132</v>
      </c>
      <c r="O108" s="76">
        <f t="shared" si="90"/>
        <v>202</v>
      </c>
      <c r="P108" s="76">
        <f t="shared" si="90"/>
        <v>79</v>
      </c>
      <c r="Q108" s="76">
        <f t="shared" si="91"/>
        <v>249</v>
      </c>
      <c r="R108" s="76">
        <f t="shared" si="91"/>
        <v>270</v>
      </c>
      <c r="S108" s="76">
        <f t="shared" ref="S108:T108" si="98">+S119+S130</f>
        <v>251</v>
      </c>
      <c r="T108" s="76">
        <f t="shared" si="98"/>
        <v>0</v>
      </c>
      <c r="U108" s="76">
        <f t="shared" ref="U108" si="99">+U119+U130</f>
        <v>0</v>
      </c>
    </row>
    <row r="109" spans="1:28" ht="15" customHeight="1" x14ac:dyDescent="0.25">
      <c r="A109" s="70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</row>
    <row r="110" spans="1:28" s="42" customFormat="1" ht="15" customHeight="1" x14ac:dyDescent="0.25">
      <c r="A110" s="72" t="s">
        <v>58</v>
      </c>
      <c r="B110" s="73">
        <f>+B111+B116</f>
        <v>18330</v>
      </c>
      <c r="C110" s="73">
        <f t="shared" ref="C110:N110" si="100">+C111+C116</f>
        <v>21809</v>
      </c>
      <c r="D110" s="73">
        <f t="shared" si="100"/>
        <v>22844</v>
      </c>
      <c r="E110" s="73">
        <f t="shared" si="100"/>
        <v>23454</v>
      </c>
      <c r="F110" s="73">
        <f t="shared" si="100"/>
        <v>25491</v>
      </c>
      <c r="G110" s="73">
        <f t="shared" si="100"/>
        <v>28031</v>
      </c>
      <c r="H110" s="73">
        <f t="shared" si="100"/>
        <v>31922</v>
      </c>
      <c r="I110" s="73">
        <f t="shared" si="100"/>
        <v>31209</v>
      </c>
      <c r="J110" s="73">
        <f t="shared" si="100"/>
        <v>13520</v>
      </c>
      <c r="K110" s="73">
        <f t="shared" si="100"/>
        <v>18066</v>
      </c>
      <c r="L110" s="73">
        <f t="shared" si="100"/>
        <v>21410</v>
      </c>
      <c r="M110" s="73">
        <f t="shared" si="100"/>
        <v>19851</v>
      </c>
      <c r="N110" s="73">
        <f t="shared" si="100"/>
        <v>20058</v>
      </c>
      <c r="O110" s="73">
        <f>+O111+O116</f>
        <v>20421</v>
      </c>
      <c r="P110" s="73">
        <f>+P111+P116</f>
        <v>23290</v>
      </c>
      <c r="Q110" s="73">
        <f>+Q111+Q116</f>
        <v>24613</v>
      </c>
      <c r="R110" s="73">
        <f>R111+R116</f>
        <v>23549</v>
      </c>
      <c r="S110" s="73">
        <f>S111+S116</f>
        <v>23189</v>
      </c>
      <c r="T110" s="73">
        <f>T111+T116</f>
        <v>6</v>
      </c>
      <c r="U110" s="73">
        <f>U111+U116</f>
        <v>0</v>
      </c>
    </row>
    <row r="111" spans="1:28" s="42" customFormat="1" ht="15" customHeight="1" x14ac:dyDescent="0.25">
      <c r="A111" s="69" t="s">
        <v>50</v>
      </c>
      <c r="B111" s="75">
        <f>SUM(B112:B114)</f>
        <v>14811</v>
      </c>
      <c r="C111" s="75">
        <f t="shared" ref="C111:N111" si="101">SUM(C112:C114)</f>
        <v>16360</v>
      </c>
      <c r="D111" s="75">
        <f t="shared" si="101"/>
        <v>17388</v>
      </c>
      <c r="E111" s="75">
        <f t="shared" si="101"/>
        <v>18280</v>
      </c>
      <c r="F111" s="75">
        <f t="shared" si="101"/>
        <v>19419</v>
      </c>
      <c r="G111" s="75">
        <f t="shared" si="101"/>
        <v>21135</v>
      </c>
      <c r="H111" s="75">
        <f t="shared" si="101"/>
        <v>24236</v>
      </c>
      <c r="I111" s="75">
        <f t="shared" si="101"/>
        <v>23456</v>
      </c>
      <c r="J111" s="75">
        <f t="shared" si="101"/>
        <v>9486</v>
      </c>
      <c r="K111" s="75">
        <f t="shared" si="101"/>
        <v>13321</v>
      </c>
      <c r="L111" s="75">
        <f t="shared" si="101"/>
        <v>15693</v>
      </c>
      <c r="M111" s="75">
        <f t="shared" si="101"/>
        <v>14981</v>
      </c>
      <c r="N111" s="75">
        <f t="shared" si="101"/>
        <v>14911</v>
      </c>
      <c r="O111" s="75">
        <f t="shared" ref="O111:T111" si="102">SUM(O112:O114)</f>
        <v>15405</v>
      </c>
      <c r="P111" s="75">
        <f t="shared" si="102"/>
        <v>18079</v>
      </c>
      <c r="Q111" s="75">
        <f t="shared" si="102"/>
        <v>18177</v>
      </c>
      <c r="R111" s="75">
        <f t="shared" si="102"/>
        <v>17215</v>
      </c>
      <c r="S111" s="75">
        <f t="shared" si="102"/>
        <v>16874</v>
      </c>
      <c r="T111" s="75">
        <f t="shared" si="102"/>
        <v>2</v>
      </c>
      <c r="U111" s="75">
        <f t="shared" ref="U111" si="103">SUM(U112:U114)</f>
        <v>0</v>
      </c>
    </row>
    <row r="112" spans="1:28" ht="15" customHeight="1" x14ac:dyDescent="0.25">
      <c r="A112" s="69" t="s">
        <v>51</v>
      </c>
      <c r="B112" s="76">
        <f>8881+258</f>
        <v>9139</v>
      </c>
      <c r="C112" s="76">
        <v>10235</v>
      </c>
      <c r="D112" s="76">
        <v>11066</v>
      </c>
      <c r="E112" s="76">
        <v>11592</v>
      </c>
      <c r="F112" s="76">
        <v>11014</v>
      </c>
      <c r="G112" s="76">
        <v>11626</v>
      </c>
      <c r="H112" s="76">
        <v>12359</v>
      </c>
      <c r="I112" s="76">
        <v>11953</v>
      </c>
      <c r="J112" s="76">
        <v>5230</v>
      </c>
      <c r="K112" s="76">
        <v>7091</v>
      </c>
      <c r="L112" s="76">
        <v>7921</v>
      </c>
      <c r="M112" s="76">
        <v>7834</v>
      </c>
      <c r="N112" s="76">
        <f>7474+58</f>
        <v>7532</v>
      </c>
      <c r="O112" s="76">
        <v>7266</v>
      </c>
      <c r="P112" s="76">
        <v>9062</v>
      </c>
      <c r="Q112" s="76">
        <v>8869</v>
      </c>
      <c r="R112" s="76">
        <v>8742</v>
      </c>
      <c r="S112" s="76">
        <v>8319</v>
      </c>
      <c r="T112" s="76">
        <v>0</v>
      </c>
      <c r="U112" s="76">
        <v>0</v>
      </c>
    </row>
    <row r="113" spans="1:21" ht="15" customHeight="1" x14ac:dyDescent="0.25">
      <c r="A113" s="69" t="s">
        <v>52</v>
      </c>
      <c r="B113" s="76">
        <f>4762+135</f>
        <v>4897</v>
      </c>
      <c r="C113" s="76">
        <v>4854</v>
      </c>
      <c r="D113" s="76">
        <v>4935</v>
      </c>
      <c r="E113" s="76">
        <v>5138</v>
      </c>
      <c r="F113" s="76">
        <v>6165</v>
      </c>
      <c r="G113" s="76">
        <v>7028</v>
      </c>
      <c r="H113" s="76">
        <v>7740</v>
      </c>
      <c r="I113" s="76">
        <v>7726</v>
      </c>
      <c r="J113" s="76">
        <v>2960</v>
      </c>
      <c r="K113" s="76">
        <v>4263</v>
      </c>
      <c r="L113" s="76">
        <v>5165</v>
      </c>
      <c r="M113" s="76">
        <v>4721</v>
      </c>
      <c r="N113" s="76">
        <f>4902+39</f>
        <v>4941</v>
      </c>
      <c r="O113" s="76">
        <v>5565</v>
      </c>
      <c r="P113" s="76">
        <v>6243</v>
      </c>
      <c r="Q113" s="76">
        <v>6324</v>
      </c>
      <c r="R113" s="76">
        <v>5762</v>
      </c>
      <c r="S113" s="76">
        <v>5923</v>
      </c>
      <c r="T113" s="76">
        <v>1</v>
      </c>
      <c r="U113" s="76">
        <v>0</v>
      </c>
    </row>
    <row r="114" spans="1:21" ht="15" customHeight="1" x14ac:dyDescent="0.25">
      <c r="A114" s="69" t="s">
        <v>53</v>
      </c>
      <c r="B114" s="76">
        <f>683+92</f>
        <v>775</v>
      </c>
      <c r="C114" s="76">
        <v>1271</v>
      </c>
      <c r="D114" s="76">
        <v>1387</v>
      </c>
      <c r="E114" s="76">
        <v>1550</v>
      </c>
      <c r="F114" s="76">
        <v>2240</v>
      </c>
      <c r="G114" s="76">
        <v>2481</v>
      </c>
      <c r="H114" s="76">
        <v>4137</v>
      </c>
      <c r="I114" s="76">
        <v>3777</v>
      </c>
      <c r="J114" s="76">
        <v>1296</v>
      </c>
      <c r="K114" s="76">
        <v>1967</v>
      </c>
      <c r="L114" s="76">
        <v>2607</v>
      </c>
      <c r="M114" s="76">
        <v>2426</v>
      </c>
      <c r="N114" s="76">
        <f>2411+27</f>
        <v>2438</v>
      </c>
      <c r="O114" s="76">
        <v>2574</v>
      </c>
      <c r="P114" s="76">
        <v>2774</v>
      </c>
      <c r="Q114" s="76">
        <v>2984</v>
      </c>
      <c r="R114" s="76">
        <v>2711</v>
      </c>
      <c r="S114" s="76">
        <v>2632</v>
      </c>
      <c r="T114" s="76">
        <v>1</v>
      </c>
      <c r="U114" s="76">
        <v>0</v>
      </c>
    </row>
    <row r="115" spans="1:21" ht="15" customHeight="1" x14ac:dyDescent="0.25">
      <c r="A115" s="70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</row>
    <row r="116" spans="1:21" s="42" customFormat="1" ht="15" customHeight="1" x14ac:dyDescent="0.25">
      <c r="A116" s="78" t="s">
        <v>54</v>
      </c>
      <c r="B116" s="75">
        <f>SUM(B117:B119)</f>
        <v>3519</v>
      </c>
      <c r="C116" s="75">
        <f t="shared" ref="C116:N116" si="104">SUM(C117:C119)</f>
        <v>5449</v>
      </c>
      <c r="D116" s="75">
        <f t="shared" si="104"/>
        <v>5456</v>
      </c>
      <c r="E116" s="75">
        <f t="shared" si="104"/>
        <v>5174</v>
      </c>
      <c r="F116" s="75">
        <f t="shared" si="104"/>
        <v>6072</v>
      </c>
      <c r="G116" s="75">
        <f t="shared" si="104"/>
        <v>6896</v>
      </c>
      <c r="H116" s="75">
        <f t="shared" si="104"/>
        <v>7686</v>
      </c>
      <c r="I116" s="75">
        <f t="shared" si="104"/>
        <v>7753</v>
      </c>
      <c r="J116" s="75">
        <f t="shared" si="104"/>
        <v>4034</v>
      </c>
      <c r="K116" s="75">
        <f t="shared" si="104"/>
        <v>4745</v>
      </c>
      <c r="L116" s="75">
        <f t="shared" si="104"/>
        <v>5717</v>
      </c>
      <c r="M116" s="75">
        <f t="shared" si="104"/>
        <v>4870</v>
      </c>
      <c r="N116" s="75">
        <f t="shared" si="104"/>
        <v>5147</v>
      </c>
      <c r="O116" s="75">
        <f t="shared" ref="O116:T116" si="105">SUM(O117:O119)</f>
        <v>5016</v>
      </c>
      <c r="P116" s="75">
        <f t="shared" si="105"/>
        <v>5211</v>
      </c>
      <c r="Q116" s="75">
        <f t="shared" si="105"/>
        <v>6436</v>
      </c>
      <c r="R116" s="75">
        <f t="shared" si="105"/>
        <v>6334</v>
      </c>
      <c r="S116" s="75">
        <f t="shared" si="105"/>
        <v>6315</v>
      </c>
      <c r="T116" s="75">
        <f t="shared" si="105"/>
        <v>4</v>
      </c>
      <c r="U116" s="75">
        <f t="shared" ref="U116" si="106">SUM(U117:U119)</f>
        <v>0</v>
      </c>
    </row>
    <row r="117" spans="1:21" ht="15" customHeight="1" x14ac:dyDescent="0.25">
      <c r="A117" s="78" t="s">
        <v>55</v>
      </c>
      <c r="B117" s="76">
        <f>3076+20</f>
        <v>3096</v>
      </c>
      <c r="C117" s="76">
        <v>4829</v>
      </c>
      <c r="D117" s="76">
        <v>4780</v>
      </c>
      <c r="E117" s="76">
        <v>4572</v>
      </c>
      <c r="F117" s="76">
        <v>5096</v>
      </c>
      <c r="G117" s="76">
        <v>5871</v>
      </c>
      <c r="H117" s="76">
        <v>6583</v>
      </c>
      <c r="I117" s="76">
        <v>6390</v>
      </c>
      <c r="J117" s="76">
        <v>3296</v>
      </c>
      <c r="K117" s="76">
        <v>3796</v>
      </c>
      <c r="L117" s="76">
        <v>4389</v>
      </c>
      <c r="M117" s="76">
        <v>3883</v>
      </c>
      <c r="N117" s="76">
        <f>4090+45</f>
        <v>4135</v>
      </c>
      <c r="O117" s="76">
        <v>4018</v>
      </c>
      <c r="P117" s="76">
        <v>4391</v>
      </c>
      <c r="Q117" s="76">
        <v>4990</v>
      </c>
      <c r="R117" s="76">
        <v>5245</v>
      </c>
      <c r="S117" s="76">
        <v>4916</v>
      </c>
      <c r="T117" s="76">
        <v>4</v>
      </c>
      <c r="U117" s="76">
        <v>0</v>
      </c>
    </row>
    <row r="118" spans="1:21" ht="15" customHeight="1" x14ac:dyDescent="0.25">
      <c r="A118" s="78" t="s">
        <v>56</v>
      </c>
      <c r="B118" s="76">
        <f>408+15</f>
        <v>423</v>
      </c>
      <c r="C118" s="76">
        <v>620</v>
      </c>
      <c r="D118" s="76">
        <v>676</v>
      </c>
      <c r="E118" s="76">
        <v>602</v>
      </c>
      <c r="F118" s="76">
        <v>976</v>
      </c>
      <c r="G118" s="76">
        <v>1024</v>
      </c>
      <c r="H118" s="76">
        <v>1101</v>
      </c>
      <c r="I118" s="76">
        <v>1361</v>
      </c>
      <c r="J118" s="76">
        <v>738</v>
      </c>
      <c r="K118" s="76">
        <v>949</v>
      </c>
      <c r="L118" s="76">
        <v>1328</v>
      </c>
      <c r="M118" s="76">
        <v>986</v>
      </c>
      <c r="N118" s="76">
        <f>964+48</f>
        <v>1012</v>
      </c>
      <c r="O118" s="76">
        <v>998</v>
      </c>
      <c r="P118" s="76">
        <v>820</v>
      </c>
      <c r="Q118" s="76">
        <v>1446</v>
      </c>
      <c r="R118" s="76">
        <v>1089</v>
      </c>
      <c r="S118" s="76">
        <v>1399</v>
      </c>
      <c r="T118" s="76">
        <v>0</v>
      </c>
      <c r="U118" s="76">
        <v>0</v>
      </c>
    </row>
    <row r="119" spans="1:21" ht="15" customHeight="1" x14ac:dyDescent="0.25">
      <c r="A119" s="78" t="s">
        <v>57</v>
      </c>
      <c r="B119" s="241" t="s">
        <v>61</v>
      </c>
      <c r="C119" s="76">
        <v>0</v>
      </c>
      <c r="D119" s="76">
        <v>0</v>
      </c>
      <c r="E119" s="76">
        <v>0</v>
      </c>
      <c r="F119" s="76">
        <v>0</v>
      </c>
      <c r="G119" s="76">
        <v>1</v>
      </c>
      <c r="H119" s="76">
        <v>2</v>
      </c>
      <c r="I119" s="76">
        <v>2</v>
      </c>
      <c r="J119" s="76">
        <v>0</v>
      </c>
      <c r="K119" s="76">
        <v>0</v>
      </c>
      <c r="L119" s="76">
        <v>0</v>
      </c>
      <c r="M119" s="76">
        <v>1</v>
      </c>
      <c r="N119" s="76">
        <v>0</v>
      </c>
      <c r="O119" s="76">
        <v>0</v>
      </c>
      <c r="P119" s="76">
        <v>0</v>
      </c>
      <c r="Q119" s="76">
        <v>0</v>
      </c>
      <c r="R119" s="76">
        <v>0</v>
      </c>
      <c r="S119" s="76">
        <v>0</v>
      </c>
      <c r="T119" s="76">
        <v>0</v>
      </c>
      <c r="U119" s="76">
        <v>0</v>
      </c>
    </row>
    <row r="120" spans="1:21" ht="15" customHeight="1" x14ac:dyDescent="0.25">
      <c r="A120" s="70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</row>
    <row r="121" spans="1:21" s="42" customFormat="1" ht="15" customHeight="1" x14ac:dyDescent="0.25">
      <c r="A121" s="89" t="s">
        <v>59</v>
      </c>
      <c r="B121" s="73">
        <f>+B122+B127</f>
        <v>3757</v>
      </c>
      <c r="C121" s="73">
        <f t="shared" ref="C121:N121" si="107">+C122+C127</f>
        <v>4177</v>
      </c>
      <c r="D121" s="73">
        <f t="shared" si="107"/>
        <v>4675</v>
      </c>
      <c r="E121" s="73">
        <f t="shared" si="107"/>
        <v>4850</v>
      </c>
      <c r="F121" s="73">
        <f t="shared" si="107"/>
        <v>4902</v>
      </c>
      <c r="G121" s="73">
        <f t="shared" si="107"/>
        <v>6224</v>
      </c>
      <c r="H121" s="73">
        <f t="shared" si="107"/>
        <v>6390</v>
      </c>
      <c r="I121" s="73">
        <f t="shared" si="107"/>
        <v>6615</v>
      </c>
      <c r="J121" s="73">
        <f t="shared" si="107"/>
        <v>2274</v>
      </c>
      <c r="K121" s="73">
        <f t="shared" si="107"/>
        <v>3747</v>
      </c>
      <c r="L121" s="73">
        <f t="shared" si="107"/>
        <v>4335</v>
      </c>
      <c r="M121" s="73">
        <f t="shared" si="107"/>
        <v>4358</v>
      </c>
      <c r="N121" s="73">
        <f t="shared" si="107"/>
        <v>4937</v>
      </c>
      <c r="O121" s="73">
        <f t="shared" ref="O121:T121" si="108">+O122+O127</f>
        <v>5984</v>
      </c>
      <c r="P121" s="73">
        <f t="shared" si="108"/>
        <v>5940</v>
      </c>
      <c r="Q121" s="73">
        <f t="shared" si="108"/>
        <v>6213</v>
      </c>
      <c r="R121" s="73">
        <f t="shared" si="108"/>
        <v>6437</v>
      </c>
      <c r="S121" s="73">
        <f t="shared" si="108"/>
        <v>5402</v>
      </c>
      <c r="T121" s="73">
        <f t="shared" si="108"/>
        <v>0</v>
      </c>
      <c r="U121" s="73">
        <f t="shared" ref="U121" si="109">+U122+U127</f>
        <v>0</v>
      </c>
    </row>
    <row r="122" spans="1:21" s="42" customFormat="1" ht="15" customHeight="1" x14ac:dyDescent="0.25">
      <c r="A122" s="69" t="s">
        <v>50</v>
      </c>
      <c r="B122" s="75">
        <f>SUM(B123:B125)</f>
        <v>2756</v>
      </c>
      <c r="C122" s="75">
        <f t="shared" ref="C122:N122" si="110">SUM(C123:C125)</f>
        <v>2953</v>
      </c>
      <c r="D122" s="75">
        <f t="shared" si="110"/>
        <v>3280</v>
      </c>
      <c r="E122" s="75">
        <f t="shared" si="110"/>
        <v>3697</v>
      </c>
      <c r="F122" s="75">
        <f t="shared" si="110"/>
        <v>3546</v>
      </c>
      <c r="G122" s="75">
        <f t="shared" si="110"/>
        <v>4575</v>
      </c>
      <c r="H122" s="75">
        <f t="shared" si="110"/>
        <v>4701</v>
      </c>
      <c r="I122" s="75">
        <f t="shared" si="110"/>
        <v>4875</v>
      </c>
      <c r="J122" s="75">
        <f t="shared" si="110"/>
        <v>1426</v>
      </c>
      <c r="K122" s="75">
        <f t="shared" si="110"/>
        <v>2703</v>
      </c>
      <c r="L122" s="75">
        <f t="shared" si="110"/>
        <v>3041</v>
      </c>
      <c r="M122" s="75">
        <f t="shared" si="110"/>
        <v>3111</v>
      </c>
      <c r="N122" s="75">
        <f t="shared" si="110"/>
        <v>3574</v>
      </c>
      <c r="O122" s="75">
        <f t="shared" ref="O122:T122" si="111">SUM(O123:O125)</f>
        <v>4091</v>
      </c>
      <c r="P122" s="75">
        <f t="shared" si="111"/>
        <v>4363</v>
      </c>
      <c r="Q122" s="75">
        <f t="shared" si="111"/>
        <v>4255</v>
      </c>
      <c r="R122" s="75">
        <f t="shared" si="111"/>
        <v>4313</v>
      </c>
      <c r="S122" s="75">
        <f t="shared" si="111"/>
        <v>3572</v>
      </c>
      <c r="T122" s="75">
        <f t="shared" si="111"/>
        <v>0</v>
      </c>
      <c r="U122" s="75">
        <f t="shared" ref="U122" si="112">SUM(U123:U125)</f>
        <v>0</v>
      </c>
    </row>
    <row r="123" spans="1:21" ht="15" customHeight="1" x14ac:dyDescent="0.25">
      <c r="A123" s="69" t="s">
        <v>51</v>
      </c>
      <c r="B123" s="76">
        <v>1625</v>
      </c>
      <c r="C123" s="76">
        <v>1750</v>
      </c>
      <c r="D123" s="76">
        <v>1897</v>
      </c>
      <c r="E123" s="76">
        <v>2234</v>
      </c>
      <c r="F123" s="76">
        <v>2046</v>
      </c>
      <c r="G123" s="76">
        <v>2415</v>
      </c>
      <c r="H123" s="76">
        <v>2442</v>
      </c>
      <c r="I123" s="76">
        <v>2610</v>
      </c>
      <c r="J123" s="76">
        <v>836</v>
      </c>
      <c r="K123" s="76">
        <v>1278</v>
      </c>
      <c r="L123" s="76">
        <v>1473</v>
      </c>
      <c r="M123" s="76">
        <v>1547</v>
      </c>
      <c r="N123" s="76">
        <v>2002</v>
      </c>
      <c r="O123" s="76">
        <v>2001</v>
      </c>
      <c r="P123" s="76">
        <v>2145</v>
      </c>
      <c r="Q123" s="76">
        <v>1989</v>
      </c>
      <c r="R123" s="76">
        <v>1912</v>
      </c>
      <c r="S123" s="76">
        <v>1600</v>
      </c>
      <c r="T123" s="76">
        <v>0</v>
      </c>
      <c r="U123" s="76">
        <v>0</v>
      </c>
    </row>
    <row r="124" spans="1:21" ht="15" customHeight="1" x14ac:dyDescent="0.25">
      <c r="A124" s="69" t="s">
        <v>52</v>
      </c>
      <c r="B124" s="76">
        <v>948</v>
      </c>
      <c r="C124" s="76">
        <v>964</v>
      </c>
      <c r="D124" s="76">
        <v>967</v>
      </c>
      <c r="E124" s="76">
        <v>996</v>
      </c>
      <c r="F124" s="76">
        <v>1094</v>
      </c>
      <c r="G124" s="76">
        <v>1600</v>
      </c>
      <c r="H124" s="76">
        <v>1417</v>
      </c>
      <c r="I124" s="76">
        <v>1546</v>
      </c>
      <c r="J124" s="76">
        <v>451</v>
      </c>
      <c r="K124" s="76">
        <v>940</v>
      </c>
      <c r="L124" s="76">
        <v>1094</v>
      </c>
      <c r="M124" s="76">
        <v>1082</v>
      </c>
      <c r="N124" s="76">
        <v>1138</v>
      </c>
      <c r="O124" s="76">
        <v>1512</v>
      </c>
      <c r="P124" s="76">
        <v>1525</v>
      </c>
      <c r="Q124" s="76">
        <v>1493</v>
      </c>
      <c r="R124" s="76">
        <v>1577</v>
      </c>
      <c r="S124" s="76">
        <v>1382</v>
      </c>
      <c r="T124" s="76">
        <v>0</v>
      </c>
      <c r="U124" s="76">
        <v>0</v>
      </c>
    </row>
    <row r="125" spans="1:21" ht="15" customHeight="1" x14ac:dyDescent="0.25">
      <c r="A125" s="69" t="s">
        <v>53</v>
      </c>
      <c r="B125" s="76">
        <v>183</v>
      </c>
      <c r="C125" s="76">
        <v>239</v>
      </c>
      <c r="D125" s="76">
        <v>416</v>
      </c>
      <c r="E125" s="76">
        <v>467</v>
      </c>
      <c r="F125" s="76">
        <v>406</v>
      </c>
      <c r="G125" s="76">
        <v>560</v>
      </c>
      <c r="H125" s="76">
        <v>842</v>
      </c>
      <c r="I125" s="76">
        <v>719</v>
      </c>
      <c r="J125" s="76">
        <v>139</v>
      </c>
      <c r="K125" s="76">
        <v>485</v>
      </c>
      <c r="L125" s="76">
        <v>474</v>
      </c>
      <c r="M125" s="76">
        <v>482</v>
      </c>
      <c r="N125" s="76">
        <v>434</v>
      </c>
      <c r="O125" s="76">
        <v>578</v>
      </c>
      <c r="P125" s="76">
        <v>693</v>
      </c>
      <c r="Q125" s="76">
        <v>773</v>
      </c>
      <c r="R125" s="76">
        <v>824</v>
      </c>
      <c r="S125" s="76">
        <v>590</v>
      </c>
      <c r="T125" s="76">
        <v>0</v>
      </c>
      <c r="U125" s="76">
        <v>0</v>
      </c>
    </row>
    <row r="126" spans="1:21" ht="15" customHeight="1" x14ac:dyDescent="0.25">
      <c r="A126" s="70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</row>
    <row r="127" spans="1:21" s="42" customFormat="1" ht="15" customHeight="1" x14ac:dyDescent="0.25">
      <c r="A127" s="78" t="s">
        <v>54</v>
      </c>
      <c r="B127" s="75">
        <f>SUM(B128:B130)</f>
        <v>1001</v>
      </c>
      <c r="C127" s="75">
        <f t="shared" ref="C127:N127" si="113">SUM(C128:C130)</f>
        <v>1224</v>
      </c>
      <c r="D127" s="75">
        <f t="shared" si="113"/>
        <v>1395</v>
      </c>
      <c r="E127" s="75">
        <f t="shared" si="113"/>
        <v>1153</v>
      </c>
      <c r="F127" s="75">
        <f t="shared" si="113"/>
        <v>1356</v>
      </c>
      <c r="G127" s="75">
        <f t="shared" si="113"/>
        <v>1649</v>
      </c>
      <c r="H127" s="75">
        <f t="shared" si="113"/>
        <v>1689</v>
      </c>
      <c r="I127" s="75">
        <f t="shared" si="113"/>
        <v>1740</v>
      </c>
      <c r="J127" s="75">
        <f t="shared" si="113"/>
        <v>848</v>
      </c>
      <c r="K127" s="75">
        <f t="shared" si="113"/>
        <v>1044</v>
      </c>
      <c r="L127" s="75">
        <f t="shared" si="113"/>
        <v>1294</v>
      </c>
      <c r="M127" s="75">
        <f t="shared" si="113"/>
        <v>1247</v>
      </c>
      <c r="N127" s="75">
        <f t="shared" si="113"/>
        <v>1363</v>
      </c>
      <c r="O127" s="75">
        <f t="shared" ref="O127:T127" si="114">SUM(O128:O130)</f>
        <v>1893</v>
      </c>
      <c r="P127" s="75">
        <f t="shared" si="114"/>
        <v>1577</v>
      </c>
      <c r="Q127" s="75">
        <f t="shared" si="114"/>
        <v>1958</v>
      </c>
      <c r="R127" s="75">
        <f t="shared" si="114"/>
        <v>2124</v>
      </c>
      <c r="S127" s="75">
        <f t="shared" si="114"/>
        <v>1830</v>
      </c>
      <c r="T127" s="75">
        <f t="shared" si="114"/>
        <v>0</v>
      </c>
      <c r="U127" s="75">
        <f t="shared" ref="U127" si="115">SUM(U128:U130)</f>
        <v>0</v>
      </c>
    </row>
    <row r="128" spans="1:21" ht="15" customHeight="1" x14ac:dyDescent="0.25">
      <c r="A128" s="78" t="s">
        <v>55</v>
      </c>
      <c r="B128" s="76">
        <v>709</v>
      </c>
      <c r="C128" s="76">
        <v>898</v>
      </c>
      <c r="D128" s="76">
        <v>956</v>
      </c>
      <c r="E128" s="76">
        <v>754</v>
      </c>
      <c r="F128" s="76">
        <v>759</v>
      </c>
      <c r="G128" s="76">
        <v>1044</v>
      </c>
      <c r="H128" s="76">
        <v>1117</v>
      </c>
      <c r="I128" s="76">
        <v>1129</v>
      </c>
      <c r="J128" s="76">
        <v>408</v>
      </c>
      <c r="K128" s="76">
        <v>614</v>
      </c>
      <c r="L128" s="76">
        <v>717</v>
      </c>
      <c r="M128" s="76">
        <v>688</v>
      </c>
      <c r="N128" s="76">
        <v>864</v>
      </c>
      <c r="O128" s="76">
        <v>1197</v>
      </c>
      <c r="P128" s="76">
        <v>1014</v>
      </c>
      <c r="Q128" s="76">
        <v>1139</v>
      </c>
      <c r="R128" s="76">
        <v>1182</v>
      </c>
      <c r="S128" s="76">
        <v>1063</v>
      </c>
      <c r="T128" s="76">
        <v>0</v>
      </c>
      <c r="U128" s="76">
        <v>0</v>
      </c>
    </row>
    <row r="129" spans="1:21" ht="15" customHeight="1" x14ac:dyDescent="0.25">
      <c r="A129" s="78" t="s">
        <v>56</v>
      </c>
      <c r="B129" s="76">
        <v>228</v>
      </c>
      <c r="C129" s="76">
        <v>252</v>
      </c>
      <c r="D129" s="76">
        <v>348</v>
      </c>
      <c r="E129" s="76">
        <v>303</v>
      </c>
      <c r="F129" s="76">
        <v>416</v>
      </c>
      <c r="G129" s="76">
        <v>416</v>
      </c>
      <c r="H129" s="76">
        <v>412</v>
      </c>
      <c r="I129" s="76">
        <v>438</v>
      </c>
      <c r="J129" s="76">
        <v>281</v>
      </c>
      <c r="K129" s="76">
        <v>333</v>
      </c>
      <c r="L129" s="76">
        <v>474</v>
      </c>
      <c r="M129" s="76">
        <v>380</v>
      </c>
      <c r="N129" s="76">
        <v>367</v>
      </c>
      <c r="O129" s="76">
        <v>494</v>
      </c>
      <c r="P129" s="76">
        <v>484</v>
      </c>
      <c r="Q129" s="76">
        <v>570</v>
      </c>
      <c r="R129" s="76">
        <v>672</v>
      </c>
      <c r="S129" s="76">
        <v>516</v>
      </c>
      <c r="T129" s="76">
        <v>0</v>
      </c>
      <c r="U129" s="76">
        <v>0</v>
      </c>
    </row>
    <row r="130" spans="1:21" ht="15" customHeight="1" thickBot="1" x14ac:dyDescent="0.3">
      <c r="A130" s="79" t="s">
        <v>57</v>
      </c>
      <c r="B130" s="80">
        <v>64</v>
      </c>
      <c r="C130" s="80">
        <v>74</v>
      </c>
      <c r="D130" s="80">
        <v>91</v>
      </c>
      <c r="E130" s="80">
        <v>96</v>
      </c>
      <c r="F130" s="80">
        <v>181</v>
      </c>
      <c r="G130" s="80">
        <v>189</v>
      </c>
      <c r="H130" s="80">
        <v>160</v>
      </c>
      <c r="I130" s="80">
        <v>173</v>
      </c>
      <c r="J130" s="80">
        <v>159</v>
      </c>
      <c r="K130" s="80">
        <v>97</v>
      </c>
      <c r="L130" s="80">
        <v>103</v>
      </c>
      <c r="M130" s="80">
        <v>179</v>
      </c>
      <c r="N130" s="80">
        <v>132</v>
      </c>
      <c r="O130" s="80">
        <v>202</v>
      </c>
      <c r="P130" s="80">
        <v>79</v>
      </c>
      <c r="Q130" s="80">
        <v>249</v>
      </c>
      <c r="R130" s="80">
        <v>270</v>
      </c>
      <c r="S130" s="80">
        <v>251</v>
      </c>
      <c r="T130" s="80">
        <v>0</v>
      </c>
      <c r="U130" s="80">
        <v>0</v>
      </c>
    </row>
    <row r="131" spans="1:21" ht="15" customHeight="1" x14ac:dyDescent="0.25">
      <c r="A131" s="329" t="s">
        <v>224</v>
      </c>
      <c r="B131" s="329"/>
      <c r="C131" s="329"/>
      <c r="D131" s="329"/>
      <c r="E131" s="329"/>
      <c r="F131" s="329"/>
      <c r="G131" s="329"/>
      <c r="H131" s="329"/>
      <c r="I131" s="329"/>
      <c r="J131" s="329"/>
      <c r="K131" s="329"/>
      <c r="L131" s="329"/>
      <c r="M131" s="329"/>
      <c r="N131" s="329"/>
      <c r="O131" s="329"/>
      <c r="P131" s="329"/>
      <c r="Q131" s="329"/>
      <c r="R131" s="329"/>
      <c r="S131" s="264"/>
      <c r="T131" s="293"/>
      <c r="U131" s="307"/>
    </row>
    <row r="132" spans="1:21" ht="15" customHeight="1" x14ac:dyDescent="0.25">
      <c r="A132" s="82"/>
    </row>
    <row r="133" spans="1:21" ht="15" customHeight="1" x14ac:dyDescent="0.25">
      <c r="A133" s="46"/>
    </row>
    <row r="134" spans="1:21" ht="15" customHeight="1" x14ac:dyDescent="0.25">
      <c r="A134" s="46"/>
    </row>
    <row r="135" spans="1:21" ht="15" customHeight="1" x14ac:dyDescent="0.25">
      <c r="A135" s="46"/>
    </row>
    <row r="136" spans="1:21" ht="15" customHeight="1" x14ac:dyDescent="0.25">
      <c r="A136" s="46"/>
    </row>
    <row r="137" spans="1:21" ht="15" customHeight="1" x14ac:dyDescent="0.25">
      <c r="A137" s="46"/>
    </row>
    <row r="138" spans="1:21" ht="15" customHeight="1" x14ac:dyDescent="0.25">
      <c r="A138" s="46"/>
    </row>
    <row r="139" spans="1:21" ht="15" customHeight="1" x14ac:dyDescent="0.25">
      <c r="A139" s="46"/>
    </row>
    <row r="140" spans="1:21" ht="15" customHeight="1" x14ac:dyDescent="0.25">
      <c r="A140" s="46"/>
    </row>
    <row r="141" spans="1:21" ht="15" customHeight="1" x14ac:dyDescent="0.25">
      <c r="A141" s="46"/>
    </row>
    <row r="142" spans="1:21" ht="15" customHeight="1" x14ac:dyDescent="0.25">
      <c r="A142" s="46"/>
    </row>
    <row r="143" spans="1:21" ht="15" customHeight="1" x14ac:dyDescent="0.25">
      <c r="A143" s="46"/>
    </row>
    <row r="144" spans="1:21" ht="15" customHeight="1" x14ac:dyDescent="0.25">
      <c r="A144" s="46"/>
    </row>
    <row r="145" spans="1:1" ht="15" customHeight="1" x14ac:dyDescent="0.25">
      <c r="A145" s="46"/>
    </row>
    <row r="146" spans="1:1" ht="15" customHeight="1" x14ac:dyDescent="0.25">
      <c r="A146" s="46"/>
    </row>
    <row r="147" spans="1:1" ht="15" customHeight="1" x14ac:dyDescent="0.25">
      <c r="A147" s="46"/>
    </row>
    <row r="148" spans="1:1" ht="15" customHeight="1" x14ac:dyDescent="0.25">
      <c r="A148" s="46"/>
    </row>
    <row r="149" spans="1:1" ht="15" customHeight="1" x14ac:dyDescent="0.25">
      <c r="A149" s="46"/>
    </row>
    <row r="150" spans="1:1" ht="15" customHeight="1" x14ac:dyDescent="0.25">
      <c r="A150" s="46"/>
    </row>
    <row r="151" spans="1:1" ht="15" customHeight="1" x14ac:dyDescent="0.25">
      <c r="A151" s="46"/>
    </row>
    <row r="152" spans="1:1" ht="15" customHeight="1" x14ac:dyDescent="0.25">
      <c r="A152" s="46"/>
    </row>
    <row r="153" spans="1:1" ht="15" customHeight="1" x14ac:dyDescent="0.25">
      <c r="A153" s="46"/>
    </row>
    <row r="154" spans="1:1" ht="15" customHeight="1" x14ac:dyDescent="0.25">
      <c r="A154" s="46"/>
    </row>
    <row r="155" spans="1:1" ht="15" customHeight="1" x14ac:dyDescent="0.25">
      <c r="A155" s="46"/>
    </row>
    <row r="156" spans="1:1" ht="15" customHeight="1" x14ac:dyDescent="0.25">
      <c r="A156" s="46"/>
    </row>
    <row r="157" spans="1:1" ht="15" customHeight="1" x14ac:dyDescent="0.25">
      <c r="A157" s="46"/>
    </row>
    <row r="158" spans="1:1" ht="15" customHeight="1" x14ac:dyDescent="0.25">
      <c r="A158" s="46"/>
    </row>
    <row r="159" spans="1:1" ht="15" customHeight="1" x14ac:dyDescent="0.25">
      <c r="A159" s="46"/>
    </row>
    <row r="160" spans="1:1" ht="15" customHeight="1" x14ac:dyDescent="0.25">
      <c r="A160" s="46"/>
    </row>
    <row r="161" spans="1:1" ht="15" customHeight="1" x14ac:dyDescent="0.25">
      <c r="A161" s="46"/>
    </row>
    <row r="162" spans="1:1" ht="15" customHeight="1" x14ac:dyDescent="0.25">
      <c r="A162" s="46"/>
    </row>
    <row r="163" spans="1:1" ht="15" customHeight="1" x14ac:dyDescent="0.25">
      <c r="A163" s="46"/>
    </row>
    <row r="164" spans="1:1" ht="15" customHeight="1" x14ac:dyDescent="0.25">
      <c r="A164" s="46"/>
    </row>
    <row r="165" spans="1:1" ht="15" customHeight="1" x14ac:dyDescent="0.25">
      <c r="A165" s="46"/>
    </row>
    <row r="166" spans="1:1" ht="15" customHeight="1" x14ac:dyDescent="0.25">
      <c r="A166" s="46"/>
    </row>
    <row r="167" spans="1:1" ht="15" customHeight="1" x14ac:dyDescent="0.25">
      <c r="A167" s="46"/>
    </row>
    <row r="168" spans="1:1" ht="15" customHeight="1" x14ac:dyDescent="0.25">
      <c r="A168" s="46"/>
    </row>
    <row r="169" spans="1:1" ht="15" customHeight="1" x14ac:dyDescent="0.25">
      <c r="A169" s="46"/>
    </row>
    <row r="170" spans="1:1" ht="15" customHeight="1" x14ac:dyDescent="0.25">
      <c r="A170" s="46"/>
    </row>
    <row r="171" spans="1:1" ht="15" customHeight="1" x14ac:dyDescent="0.25">
      <c r="A171" s="46"/>
    </row>
    <row r="172" spans="1:1" ht="15" customHeight="1" x14ac:dyDescent="0.25">
      <c r="A172" s="46"/>
    </row>
    <row r="173" spans="1:1" ht="15" customHeight="1" x14ac:dyDescent="0.25">
      <c r="A173" s="46"/>
    </row>
    <row r="174" spans="1:1" ht="15" customHeight="1" x14ac:dyDescent="0.25">
      <c r="A174" s="46"/>
    </row>
    <row r="175" spans="1:1" ht="15" customHeight="1" x14ac:dyDescent="0.25">
      <c r="A175" s="46"/>
    </row>
    <row r="176" spans="1:1" ht="15" customHeight="1" x14ac:dyDescent="0.25">
      <c r="A176" s="46"/>
    </row>
    <row r="177" spans="1:1" ht="15" customHeight="1" x14ac:dyDescent="0.25">
      <c r="A177" s="46"/>
    </row>
    <row r="178" spans="1:1" ht="15" customHeight="1" x14ac:dyDescent="0.25">
      <c r="A178" s="46"/>
    </row>
    <row r="179" spans="1:1" ht="15" customHeight="1" x14ac:dyDescent="0.25">
      <c r="A179" s="46"/>
    </row>
    <row r="180" spans="1:1" ht="15" customHeight="1" x14ac:dyDescent="0.25">
      <c r="A180" s="46"/>
    </row>
    <row r="181" spans="1:1" ht="15" customHeight="1" x14ac:dyDescent="0.25">
      <c r="A181" s="46"/>
    </row>
    <row r="182" spans="1:1" ht="15" customHeight="1" x14ac:dyDescent="0.25">
      <c r="A182" s="46"/>
    </row>
    <row r="183" spans="1:1" ht="15" customHeight="1" x14ac:dyDescent="0.25">
      <c r="A183" s="46"/>
    </row>
    <row r="184" spans="1:1" ht="15" customHeight="1" x14ac:dyDescent="0.25">
      <c r="A184" s="46"/>
    </row>
    <row r="185" spans="1:1" ht="15" customHeight="1" x14ac:dyDescent="0.25">
      <c r="A185" s="46"/>
    </row>
    <row r="186" spans="1:1" ht="15" customHeight="1" x14ac:dyDescent="0.25">
      <c r="A186" s="46"/>
    </row>
    <row r="187" spans="1:1" ht="15" customHeight="1" x14ac:dyDescent="0.25">
      <c r="A187" s="46"/>
    </row>
    <row r="188" spans="1:1" ht="15" customHeight="1" x14ac:dyDescent="0.25">
      <c r="A188" s="46"/>
    </row>
    <row r="189" spans="1:1" ht="15" customHeight="1" x14ac:dyDescent="0.25">
      <c r="A189" s="46"/>
    </row>
    <row r="190" spans="1:1" ht="15" customHeight="1" x14ac:dyDescent="0.25">
      <c r="A190" s="46"/>
    </row>
    <row r="191" spans="1:1" ht="15" customHeight="1" x14ac:dyDescent="0.25">
      <c r="A191" s="46"/>
    </row>
    <row r="192" spans="1:1" ht="15" customHeight="1" x14ac:dyDescent="0.25">
      <c r="A192" s="46"/>
    </row>
    <row r="193" spans="1:1" ht="15" customHeight="1" x14ac:dyDescent="0.25">
      <c r="A193" s="46"/>
    </row>
    <row r="194" spans="1:1" ht="15" customHeight="1" x14ac:dyDescent="0.25">
      <c r="A194" s="46"/>
    </row>
    <row r="195" spans="1:1" ht="15" customHeight="1" x14ac:dyDescent="0.25">
      <c r="A195" s="46"/>
    </row>
    <row r="196" spans="1:1" ht="15" customHeight="1" x14ac:dyDescent="0.25">
      <c r="A196" s="46"/>
    </row>
    <row r="197" spans="1:1" ht="15" customHeight="1" x14ac:dyDescent="0.25">
      <c r="A197" s="46"/>
    </row>
    <row r="198" spans="1:1" ht="15" customHeight="1" x14ac:dyDescent="0.25">
      <c r="A198" s="46"/>
    </row>
    <row r="199" spans="1:1" ht="15" customHeight="1" x14ac:dyDescent="0.25">
      <c r="A199" s="46"/>
    </row>
    <row r="200" spans="1:1" ht="15" customHeight="1" x14ac:dyDescent="0.25">
      <c r="A200" s="46"/>
    </row>
    <row r="201" spans="1:1" ht="15" customHeight="1" x14ac:dyDescent="0.25">
      <c r="A201" s="46"/>
    </row>
    <row r="202" spans="1:1" ht="15" customHeight="1" x14ac:dyDescent="0.25">
      <c r="A202" s="46"/>
    </row>
    <row r="203" spans="1:1" ht="15" customHeight="1" x14ac:dyDescent="0.25">
      <c r="A203" s="46"/>
    </row>
    <row r="204" spans="1:1" ht="15" customHeight="1" x14ac:dyDescent="0.25">
      <c r="A204" s="46"/>
    </row>
    <row r="205" spans="1:1" ht="15" customHeight="1" x14ac:dyDescent="0.25">
      <c r="A205" s="46"/>
    </row>
    <row r="206" spans="1:1" ht="15" customHeight="1" x14ac:dyDescent="0.25">
      <c r="A206" s="46"/>
    </row>
    <row r="207" spans="1:1" ht="15" customHeight="1" x14ac:dyDescent="0.25">
      <c r="A207" s="46"/>
    </row>
    <row r="208" spans="1:1" ht="15" customHeight="1" x14ac:dyDescent="0.25">
      <c r="A208" s="46"/>
    </row>
    <row r="209" spans="1:1" ht="15" customHeight="1" x14ac:dyDescent="0.25">
      <c r="A209" s="46"/>
    </row>
    <row r="210" spans="1:1" ht="15" customHeight="1" x14ac:dyDescent="0.25">
      <c r="A210" s="46"/>
    </row>
    <row r="211" spans="1:1" ht="15" customHeight="1" x14ac:dyDescent="0.25">
      <c r="A211" s="46"/>
    </row>
    <row r="212" spans="1:1" ht="15" customHeight="1" x14ac:dyDescent="0.25">
      <c r="A212" s="46"/>
    </row>
    <row r="213" spans="1:1" ht="15" customHeight="1" x14ac:dyDescent="0.25">
      <c r="A213" s="46"/>
    </row>
    <row r="214" spans="1:1" ht="15" customHeight="1" x14ac:dyDescent="0.25">
      <c r="A214" s="46"/>
    </row>
    <row r="215" spans="1:1" ht="15" customHeight="1" x14ac:dyDescent="0.25">
      <c r="A215" s="46"/>
    </row>
    <row r="216" spans="1:1" ht="15" customHeight="1" x14ac:dyDescent="0.25">
      <c r="A216" s="46"/>
    </row>
    <row r="217" spans="1:1" ht="15" customHeight="1" x14ac:dyDescent="0.25">
      <c r="A217" s="46"/>
    </row>
    <row r="218" spans="1:1" ht="15" customHeight="1" x14ac:dyDescent="0.25">
      <c r="A218" s="46"/>
    </row>
    <row r="219" spans="1:1" ht="15" customHeight="1" x14ac:dyDescent="0.25">
      <c r="A219" s="46"/>
    </row>
    <row r="220" spans="1:1" ht="15" customHeight="1" x14ac:dyDescent="0.25">
      <c r="A220" s="46"/>
    </row>
    <row r="221" spans="1:1" ht="15" customHeight="1" x14ac:dyDescent="0.25">
      <c r="A221" s="46"/>
    </row>
    <row r="222" spans="1:1" ht="15" customHeight="1" x14ac:dyDescent="0.25">
      <c r="A222" s="46"/>
    </row>
    <row r="223" spans="1:1" ht="15" customHeight="1" x14ac:dyDescent="0.25">
      <c r="A223" s="46"/>
    </row>
    <row r="224" spans="1:1" ht="15" customHeight="1" x14ac:dyDescent="0.25">
      <c r="A224" s="46"/>
    </row>
    <row r="225" spans="1:1" ht="15" customHeight="1" x14ac:dyDescent="0.25">
      <c r="A225" s="46"/>
    </row>
    <row r="226" spans="1:1" ht="15" customHeight="1" x14ac:dyDescent="0.25">
      <c r="A226" s="46"/>
    </row>
    <row r="227" spans="1:1" ht="15" customHeight="1" x14ac:dyDescent="0.25">
      <c r="A227" s="46"/>
    </row>
    <row r="228" spans="1:1" ht="15" customHeight="1" x14ac:dyDescent="0.25">
      <c r="A228" s="46"/>
    </row>
    <row r="229" spans="1:1" ht="15" customHeight="1" x14ac:dyDescent="0.25">
      <c r="A229" s="46"/>
    </row>
    <row r="230" spans="1:1" ht="15" customHeight="1" x14ac:dyDescent="0.25">
      <c r="A230" s="46"/>
    </row>
    <row r="231" spans="1:1" ht="15" customHeight="1" x14ac:dyDescent="0.25">
      <c r="A231" s="46"/>
    </row>
    <row r="232" spans="1:1" ht="15" customHeight="1" x14ac:dyDescent="0.25">
      <c r="A232" s="46"/>
    </row>
    <row r="233" spans="1:1" ht="15" customHeight="1" x14ac:dyDescent="0.25">
      <c r="A233" s="46"/>
    </row>
    <row r="234" spans="1:1" ht="15" customHeight="1" x14ac:dyDescent="0.25">
      <c r="A234" s="46"/>
    </row>
    <row r="235" spans="1:1" ht="15" customHeight="1" x14ac:dyDescent="0.25">
      <c r="A235" s="46"/>
    </row>
    <row r="236" spans="1:1" ht="15" customHeight="1" x14ac:dyDescent="0.25">
      <c r="A236" s="46"/>
    </row>
    <row r="237" spans="1:1" ht="15" customHeight="1" x14ac:dyDescent="0.25">
      <c r="A237" s="46"/>
    </row>
    <row r="238" spans="1:1" ht="15" customHeight="1" x14ac:dyDescent="0.25">
      <c r="A238" s="46"/>
    </row>
    <row r="239" spans="1:1" ht="15" customHeight="1" x14ac:dyDescent="0.25">
      <c r="A239" s="46"/>
    </row>
    <row r="240" spans="1:1" ht="15" customHeight="1" x14ac:dyDescent="0.25">
      <c r="A240" s="46"/>
    </row>
    <row r="241" spans="1:1" ht="15" customHeight="1" x14ac:dyDescent="0.25">
      <c r="A241" s="46"/>
    </row>
    <row r="242" spans="1:1" ht="15" customHeight="1" x14ac:dyDescent="0.25">
      <c r="A242" s="46"/>
    </row>
    <row r="243" spans="1:1" ht="15" customHeight="1" x14ac:dyDescent="0.25">
      <c r="A243" s="46"/>
    </row>
    <row r="244" spans="1:1" ht="15" customHeight="1" x14ac:dyDescent="0.25">
      <c r="A244" s="46"/>
    </row>
    <row r="245" spans="1:1" ht="15" customHeight="1" x14ac:dyDescent="0.25">
      <c r="A245" s="46"/>
    </row>
    <row r="246" spans="1:1" ht="15" customHeight="1" x14ac:dyDescent="0.25">
      <c r="A246" s="46"/>
    </row>
    <row r="247" spans="1:1" ht="15" customHeight="1" x14ac:dyDescent="0.25">
      <c r="A247" s="46"/>
    </row>
    <row r="248" spans="1:1" ht="15" customHeight="1" x14ac:dyDescent="0.25">
      <c r="A248" s="46"/>
    </row>
    <row r="249" spans="1:1" ht="15" customHeight="1" x14ac:dyDescent="0.25">
      <c r="A249" s="46"/>
    </row>
    <row r="250" spans="1:1" ht="15" customHeight="1" x14ac:dyDescent="0.25">
      <c r="A250" s="46"/>
    </row>
    <row r="251" spans="1:1" ht="15" customHeight="1" x14ac:dyDescent="0.25">
      <c r="A251" s="46"/>
    </row>
    <row r="252" spans="1:1" ht="15" customHeight="1" x14ac:dyDescent="0.25">
      <c r="A252" s="46"/>
    </row>
    <row r="253" spans="1:1" ht="15" customHeight="1" x14ac:dyDescent="0.25">
      <c r="A253" s="46"/>
    </row>
    <row r="254" spans="1:1" ht="15" customHeight="1" x14ac:dyDescent="0.25">
      <c r="A254" s="46"/>
    </row>
    <row r="255" spans="1:1" ht="15" customHeight="1" x14ac:dyDescent="0.25">
      <c r="A255" s="46"/>
    </row>
    <row r="256" spans="1:1" ht="15" customHeight="1" x14ac:dyDescent="0.25">
      <c r="A256" s="46"/>
    </row>
    <row r="257" spans="1:1" ht="15" customHeight="1" x14ac:dyDescent="0.25">
      <c r="A257" s="46"/>
    </row>
    <row r="258" spans="1:1" ht="15" customHeight="1" x14ac:dyDescent="0.25">
      <c r="A258" s="46"/>
    </row>
    <row r="259" spans="1:1" ht="15" customHeight="1" x14ac:dyDescent="0.25">
      <c r="A259" s="46"/>
    </row>
    <row r="260" spans="1:1" ht="15" customHeight="1" x14ac:dyDescent="0.25">
      <c r="A260" s="46"/>
    </row>
    <row r="261" spans="1:1" ht="15" customHeight="1" x14ac:dyDescent="0.25">
      <c r="A261" s="46"/>
    </row>
    <row r="262" spans="1:1" ht="15" customHeight="1" x14ac:dyDescent="0.25">
      <c r="A262" s="46"/>
    </row>
    <row r="263" spans="1:1" ht="15" customHeight="1" x14ac:dyDescent="0.25">
      <c r="A263" s="46"/>
    </row>
    <row r="264" spans="1:1" ht="15" customHeight="1" x14ac:dyDescent="0.25">
      <c r="A264" s="46"/>
    </row>
    <row r="265" spans="1:1" ht="15" customHeight="1" x14ac:dyDescent="0.25">
      <c r="A265" s="46"/>
    </row>
    <row r="266" spans="1:1" ht="15" customHeight="1" x14ac:dyDescent="0.25">
      <c r="A266" s="46"/>
    </row>
    <row r="267" spans="1:1" ht="15" customHeight="1" x14ac:dyDescent="0.25">
      <c r="A267" s="46"/>
    </row>
    <row r="268" spans="1:1" ht="15" customHeight="1" x14ac:dyDescent="0.25">
      <c r="A268" s="46"/>
    </row>
    <row r="269" spans="1:1" ht="15" customHeight="1" x14ac:dyDescent="0.25">
      <c r="A269" s="46"/>
    </row>
    <row r="270" spans="1:1" ht="15" customHeight="1" x14ac:dyDescent="0.25">
      <c r="A270" s="46"/>
    </row>
    <row r="271" spans="1:1" ht="15" customHeight="1" x14ac:dyDescent="0.25">
      <c r="A271" s="46"/>
    </row>
    <row r="272" spans="1:1" ht="15" customHeight="1" x14ac:dyDescent="0.25">
      <c r="A272" s="46"/>
    </row>
    <row r="273" spans="1:1" ht="15" customHeight="1" x14ac:dyDescent="0.25">
      <c r="A273" s="46"/>
    </row>
    <row r="274" spans="1:1" ht="15" customHeight="1" x14ac:dyDescent="0.25">
      <c r="A274" s="46"/>
    </row>
    <row r="275" spans="1:1" ht="15" customHeight="1" x14ac:dyDescent="0.25">
      <c r="A275" s="46"/>
    </row>
    <row r="276" spans="1:1" ht="15" customHeight="1" x14ac:dyDescent="0.25">
      <c r="A276" s="46"/>
    </row>
    <row r="277" spans="1:1" ht="15" customHeight="1" x14ac:dyDescent="0.25">
      <c r="A277" s="46"/>
    </row>
    <row r="278" spans="1:1" ht="15" customHeight="1" x14ac:dyDescent="0.25">
      <c r="A278" s="46"/>
    </row>
    <row r="279" spans="1:1" ht="15" customHeight="1" x14ac:dyDescent="0.25">
      <c r="A279" s="46"/>
    </row>
    <row r="280" spans="1:1" ht="15" customHeight="1" x14ac:dyDescent="0.25">
      <c r="A280" s="46"/>
    </row>
    <row r="281" spans="1:1" ht="15" customHeight="1" x14ac:dyDescent="0.25">
      <c r="A281" s="46"/>
    </row>
    <row r="282" spans="1:1" ht="15" customHeight="1" x14ac:dyDescent="0.25">
      <c r="A282" s="46"/>
    </row>
    <row r="283" spans="1:1" ht="15" customHeight="1" x14ac:dyDescent="0.25">
      <c r="A283" s="46"/>
    </row>
    <row r="284" spans="1:1" ht="15" customHeight="1" x14ac:dyDescent="0.25">
      <c r="A284" s="46"/>
    </row>
    <row r="285" spans="1:1" ht="15" customHeight="1" x14ac:dyDescent="0.25">
      <c r="A285" s="46"/>
    </row>
    <row r="286" spans="1:1" ht="15" customHeight="1" x14ac:dyDescent="0.25">
      <c r="A286" s="46"/>
    </row>
    <row r="287" spans="1:1" ht="15" customHeight="1" x14ac:dyDescent="0.25">
      <c r="A287" s="46"/>
    </row>
    <row r="288" spans="1:1" ht="15" customHeight="1" x14ac:dyDescent="0.25">
      <c r="A288" s="46"/>
    </row>
    <row r="289" spans="1:1" ht="15" customHeight="1" x14ac:dyDescent="0.25">
      <c r="A289" s="46"/>
    </row>
    <row r="290" spans="1:1" ht="15" customHeight="1" x14ac:dyDescent="0.25">
      <c r="A290" s="46"/>
    </row>
    <row r="291" spans="1:1" ht="15" customHeight="1" x14ac:dyDescent="0.25">
      <c r="A291" s="46"/>
    </row>
    <row r="292" spans="1:1" ht="15" customHeight="1" x14ac:dyDescent="0.25">
      <c r="A292" s="46"/>
    </row>
    <row r="293" spans="1:1" ht="15" customHeight="1" x14ac:dyDescent="0.25">
      <c r="A293" s="46"/>
    </row>
    <row r="294" spans="1:1" ht="15" customHeight="1" x14ac:dyDescent="0.25">
      <c r="A294" s="46"/>
    </row>
    <row r="295" spans="1:1" ht="15" customHeight="1" x14ac:dyDescent="0.25">
      <c r="A295" s="46"/>
    </row>
    <row r="296" spans="1:1" ht="15" customHeight="1" x14ac:dyDescent="0.25">
      <c r="A296" s="46"/>
    </row>
  </sheetData>
  <mergeCells count="9">
    <mergeCell ref="W2:X3"/>
    <mergeCell ref="W47:X48"/>
    <mergeCell ref="W91:X92"/>
    <mergeCell ref="A7:R7"/>
    <mergeCell ref="A131:R131"/>
    <mergeCell ref="A96:R96"/>
    <mergeCell ref="A87:R87"/>
    <mergeCell ref="A42:R42"/>
    <mergeCell ref="A52:R52"/>
  </mergeCells>
  <hyperlinks>
    <hyperlink ref="W2" r:id="rId1" location="INDICE!A1"/>
    <hyperlink ref="W2:X3" location="INDICE!A1" display="INDICE"/>
    <hyperlink ref="W47" r:id="rId2" location="INDICE!A1"/>
    <hyperlink ref="W47:X48" location="INDICE!A1" display="INDICE"/>
    <hyperlink ref="W91" r:id="rId3" location="INDICE!A1"/>
    <hyperlink ref="W91:X92" location="INDICE!A1" display="INDICE"/>
  </hyperlinks>
  <printOptions horizontalCentered="1"/>
  <pageMargins left="0.78740157480314965" right="0.78740157480314965" top="0.39370078740157483" bottom="0.98425196850393704" header="0" footer="0"/>
  <pageSetup scale="63" fitToHeight="3" orientation="landscape" r:id="rId4"/>
  <headerFooter alignWithMargins="0"/>
  <rowBreaks count="2" manualBreakCount="2">
    <brk id="45" max="16383" man="1"/>
    <brk id="8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65</vt:i4>
      </vt:variant>
    </vt:vector>
  </HeadingPairs>
  <TitlesOfParts>
    <vt:vector size="107" baseType="lpstr">
      <vt:lpstr>INDICE</vt:lpstr>
      <vt:lpstr>PORTADA</vt:lpstr>
      <vt:lpstr>FUNCIONARIOS</vt:lpstr>
      <vt:lpstr>C1</vt:lpstr>
      <vt:lpstr>C2</vt:lpstr>
      <vt:lpstr>C3-C4</vt:lpstr>
      <vt:lpstr>C5-C6</vt:lpstr>
      <vt:lpstr>C7</vt:lpstr>
      <vt:lpstr>C8,C10,C12</vt:lpstr>
      <vt:lpstr>C9,C11,C13</vt:lpstr>
      <vt:lpstr>C14-C17</vt:lpstr>
      <vt:lpstr>C18</vt:lpstr>
      <vt:lpstr>C19-24</vt:lpstr>
      <vt:lpstr>C25</vt:lpstr>
      <vt:lpstr>C26-C28</vt:lpstr>
      <vt:lpstr>C29</vt:lpstr>
      <vt:lpstr>C30-31</vt:lpstr>
      <vt:lpstr>C32</vt:lpstr>
      <vt:lpstr>C33-36</vt:lpstr>
      <vt:lpstr>C37</vt:lpstr>
      <vt:lpstr>C38-39</vt:lpstr>
      <vt:lpstr>C40</vt:lpstr>
      <vt:lpstr>C41-44</vt:lpstr>
      <vt:lpstr>C45</vt:lpstr>
      <vt:lpstr>C46-47</vt:lpstr>
      <vt:lpstr>C48</vt:lpstr>
      <vt:lpstr>C49-52</vt:lpstr>
      <vt:lpstr>C53</vt:lpstr>
      <vt:lpstr>C54-55</vt:lpstr>
      <vt:lpstr>C56</vt:lpstr>
      <vt:lpstr>C57-60</vt:lpstr>
      <vt:lpstr>C61</vt:lpstr>
      <vt:lpstr>C62-63</vt:lpstr>
      <vt:lpstr>C64</vt:lpstr>
      <vt:lpstr>C65-68</vt:lpstr>
      <vt:lpstr>C69</vt:lpstr>
      <vt:lpstr>C70-71</vt:lpstr>
      <vt:lpstr>C72</vt:lpstr>
      <vt:lpstr>C73-76</vt:lpstr>
      <vt:lpstr>C77</vt:lpstr>
      <vt:lpstr>C78</vt:lpstr>
      <vt:lpstr>C79</vt:lpstr>
      <vt:lpstr>'C7'!\c</vt:lpstr>
      <vt:lpstr>\c</vt:lpstr>
      <vt:lpstr>'C7'!\d</vt:lpstr>
      <vt:lpstr>\d</vt:lpstr>
      <vt:lpstr>'C7'!\i</vt:lpstr>
      <vt:lpstr>\i</vt:lpstr>
      <vt:lpstr>'C7'!\m</vt:lpstr>
      <vt:lpstr>\m</vt:lpstr>
      <vt:lpstr>'C7'!\n</vt:lpstr>
      <vt:lpstr>\n</vt:lpstr>
      <vt:lpstr>'C7'!\s</vt:lpstr>
      <vt:lpstr>\s</vt:lpstr>
      <vt:lpstr>'C7'!\t</vt:lpstr>
      <vt:lpstr>\t</vt:lpstr>
      <vt:lpstr>'C1'!A_impresión_IM</vt:lpstr>
      <vt:lpstr>'C2'!A_impresión_IM</vt:lpstr>
      <vt:lpstr>'C3-C4'!A_impresión_IM</vt:lpstr>
      <vt:lpstr>'C7'!A_impresión_IM</vt:lpstr>
      <vt:lpstr>'C1'!Área_de_impresión</vt:lpstr>
      <vt:lpstr>'C14-C17'!Área_de_impresión</vt:lpstr>
      <vt:lpstr>'C18'!Área_de_impresión</vt:lpstr>
      <vt:lpstr>'C19-24'!Área_de_impresión</vt:lpstr>
      <vt:lpstr>'C2'!Área_de_impresión</vt:lpstr>
      <vt:lpstr>'C25'!Área_de_impresión</vt:lpstr>
      <vt:lpstr>'C26-C28'!Área_de_impresión</vt:lpstr>
      <vt:lpstr>'C29'!Área_de_impresión</vt:lpstr>
      <vt:lpstr>'C30-31'!Área_de_impresión</vt:lpstr>
      <vt:lpstr>'C32'!Área_de_impresión</vt:lpstr>
      <vt:lpstr>'C33-36'!Área_de_impresión</vt:lpstr>
      <vt:lpstr>'C37'!Área_de_impresión</vt:lpstr>
      <vt:lpstr>'C38-39'!Área_de_impresión</vt:lpstr>
      <vt:lpstr>'C3-C4'!Área_de_impresión</vt:lpstr>
      <vt:lpstr>'C40'!Área_de_impresión</vt:lpstr>
      <vt:lpstr>'C41-44'!Área_de_impresión</vt:lpstr>
      <vt:lpstr>'C45'!Área_de_impresión</vt:lpstr>
      <vt:lpstr>'C46-47'!Área_de_impresión</vt:lpstr>
      <vt:lpstr>'C48'!Área_de_impresión</vt:lpstr>
      <vt:lpstr>'C49-52'!Área_de_impresión</vt:lpstr>
      <vt:lpstr>'C53'!Área_de_impresión</vt:lpstr>
      <vt:lpstr>'C54-55'!Área_de_impresión</vt:lpstr>
      <vt:lpstr>'C56'!Área_de_impresión</vt:lpstr>
      <vt:lpstr>'C57-60'!Área_de_impresión</vt:lpstr>
      <vt:lpstr>'C5-C6'!Área_de_impresión</vt:lpstr>
      <vt:lpstr>'C61'!Área_de_impresión</vt:lpstr>
      <vt:lpstr>'C62-63'!Área_de_impresión</vt:lpstr>
      <vt:lpstr>'C64'!Área_de_impresión</vt:lpstr>
      <vt:lpstr>'C65-68'!Área_de_impresión</vt:lpstr>
      <vt:lpstr>'C69'!Área_de_impresión</vt:lpstr>
      <vt:lpstr>'C7'!Área_de_impresión</vt:lpstr>
      <vt:lpstr>'C70-71'!Área_de_impresión</vt:lpstr>
      <vt:lpstr>'C72'!Área_de_impresión</vt:lpstr>
      <vt:lpstr>'C73-76'!Área_de_impresión</vt:lpstr>
      <vt:lpstr>'C77'!Área_de_impresión</vt:lpstr>
      <vt:lpstr>'C78'!Área_de_impresión</vt:lpstr>
      <vt:lpstr>'C79'!Área_de_impresión</vt:lpstr>
      <vt:lpstr>'C8,C10,C12'!Área_de_impresión</vt:lpstr>
      <vt:lpstr>'C9,C11,C13'!Área_de_impresión</vt:lpstr>
      <vt:lpstr>INDICE!Área_de_impresión</vt:lpstr>
      <vt:lpstr>FUNCIONARIOS!OLE_LINK1</vt:lpstr>
      <vt:lpstr>'C7'!PRIMAOFI</vt:lpstr>
      <vt:lpstr>PRIMAOFI</vt:lpstr>
      <vt:lpstr>'C7'!PRIMAPRI</vt:lpstr>
      <vt:lpstr>PRIMAPRI</vt:lpstr>
      <vt:lpstr>'C7'!PRIMATOT</vt:lpstr>
      <vt:lpstr>PRIMATOT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Delfina Cartín Sánchez</dc:creator>
  <cp:lastModifiedBy>Mayra Quiros Jimenez</cp:lastModifiedBy>
  <cp:lastPrinted>2020-03-02T19:56:10Z</cp:lastPrinted>
  <dcterms:created xsi:type="dcterms:W3CDTF">2016-05-02T18:51:58Z</dcterms:created>
  <dcterms:modified xsi:type="dcterms:W3CDTF">2020-03-04T14:08:57Z</dcterms:modified>
</cp:coreProperties>
</file>